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4 Cuentas por pagar\formatos\"/>
    </mc:Choice>
  </mc:AlternateContent>
  <xr:revisionPtr revIDLastSave="0" documentId="13_ncr:1_{750FA892-702D-4EB5-B3F1-8E4B87066200}" xr6:coauthVersionLast="47" xr6:coauthVersionMax="47" xr10:uidLastSave="{00000000-0000-0000-0000-000000000000}"/>
  <bookViews>
    <workbookView xWindow="-110" yWindow="-110" windowWidth="19420" windowHeight="10420" firstSheet="5" activeTab="5" xr2:uid="{9BFE9270-FB42-4636-8D72-68CDF8FE86CC}"/>
  </bookViews>
  <sheets>
    <sheet name="ENERO" sheetId="1" state="hidden" r:id="rId1"/>
    <sheet name="FEBRERO" sheetId="2" state="hidden" r:id="rId2"/>
    <sheet name="MARZO" sheetId="3" state="hidden" r:id="rId3"/>
    <sheet name="ABRIL" sheetId="4" state="hidden" r:id="rId4"/>
    <sheet name="MAYO" sheetId="5" state="hidden" r:id="rId5"/>
    <sheet name="F1PNO-CYA-04.01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9" l="1"/>
  <c r="W32" i="9"/>
  <c r="V32" i="9"/>
  <c r="U32" i="9"/>
  <c r="T32" i="9"/>
  <c r="S32" i="9"/>
  <c r="R32" i="9"/>
  <c r="O32" i="9"/>
  <c r="N32" i="9"/>
  <c r="M32" i="9"/>
  <c r="L32" i="9"/>
  <c r="K32" i="9"/>
  <c r="J32" i="9"/>
  <c r="I32" i="9"/>
  <c r="H32" i="9"/>
  <c r="E32" i="9"/>
  <c r="D32" i="9"/>
  <c r="C32" i="9"/>
  <c r="B32" i="9"/>
  <c r="G17" i="9"/>
  <c r="Q16" i="9"/>
  <c r="P16" i="9"/>
  <c r="P32" i="9" s="1"/>
  <c r="X15" i="9"/>
  <c r="X32" i="9" s="1"/>
  <c r="Z14" i="9"/>
  <c r="Z32" i="9" s="1"/>
  <c r="Q12" i="9"/>
  <c r="Q32" i="9" s="1"/>
  <c r="G10" i="9"/>
  <c r="G32" i="9" s="1"/>
  <c r="F9" i="9"/>
  <c r="F32" i="9" s="1"/>
  <c r="Q33" i="9" l="1"/>
  <c r="L33" i="9"/>
  <c r="G33" i="9"/>
  <c r="B33" i="9"/>
  <c r="A35" i="9" s="1"/>
  <c r="V33" i="9"/>
  <c r="F12" i="5" l="1"/>
  <c r="F14" i="5"/>
  <c r="F11" i="5"/>
  <c r="G16" i="5"/>
  <c r="G28" i="5" s="1"/>
  <c r="S28" i="5"/>
  <c r="P12" i="5"/>
  <c r="P28" i="5" s="1"/>
  <c r="G13" i="5"/>
  <c r="I5" i="5"/>
  <c r="Z28" i="5"/>
  <c r="Y28" i="5"/>
  <c r="X28" i="5"/>
  <c r="V28" i="5"/>
  <c r="U28" i="5"/>
  <c r="T28" i="5"/>
  <c r="R28" i="5"/>
  <c r="O28" i="5"/>
  <c r="M28" i="5"/>
  <c r="J28" i="5"/>
  <c r="H28" i="5"/>
  <c r="E28" i="5"/>
  <c r="D28" i="5"/>
  <c r="C28" i="5"/>
  <c r="B28" i="5"/>
  <c r="W28" i="5"/>
  <c r="K28" i="5"/>
  <c r="L28" i="5"/>
  <c r="N28" i="5"/>
  <c r="Q28" i="5"/>
  <c r="S16" i="4"/>
  <c r="S12" i="4"/>
  <c r="S8" i="4"/>
  <c r="Q8" i="4"/>
  <c r="N11" i="4"/>
  <c r="F28" i="5" l="1"/>
  <c r="B29" i="5" s="1"/>
  <c r="I28" i="5"/>
  <c r="G29" i="5" s="1"/>
  <c r="Q29" i="5"/>
  <c r="L29" i="5"/>
  <c r="V29" i="5"/>
  <c r="W20" i="4"/>
  <c r="N12" i="4"/>
  <c r="N10" i="4"/>
  <c r="P12" i="4"/>
  <c r="N13" i="4"/>
  <c r="A31" i="5" l="1"/>
  <c r="N28" i="4"/>
  <c r="G5" i="4"/>
  <c r="G28" i="4" s="1"/>
  <c r="Y28" i="4"/>
  <c r="W28" i="4"/>
  <c r="V28" i="4"/>
  <c r="U28" i="4"/>
  <c r="T28" i="4"/>
  <c r="S28" i="4"/>
  <c r="Q28" i="4"/>
  <c r="P28" i="4"/>
  <c r="O28" i="4"/>
  <c r="M28" i="4"/>
  <c r="J28" i="4"/>
  <c r="H28" i="4"/>
  <c r="F28" i="4"/>
  <c r="E28" i="4"/>
  <c r="D28" i="4"/>
  <c r="C28" i="4"/>
  <c r="B28" i="4"/>
  <c r="Z28" i="4"/>
  <c r="X28" i="4"/>
  <c r="K13" i="4"/>
  <c r="K28" i="4" s="1"/>
  <c r="R28" i="4"/>
  <c r="L12" i="4"/>
  <c r="L28" i="4" s="1"/>
  <c r="I28" i="4"/>
  <c r="R12" i="3"/>
  <c r="Z27" i="3"/>
  <c r="L13" i="3"/>
  <c r="K13" i="3"/>
  <c r="B29" i="4" l="1"/>
  <c r="Q29" i="4"/>
  <c r="V29" i="4"/>
  <c r="L29" i="4"/>
  <c r="G29" i="4"/>
  <c r="L12" i="3"/>
  <c r="Z28" i="3"/>
  <c r="Y28" i="3"/>
  <c r="W28" i="3"/>
  <c r="U28" i="3"/>
  <c r="T28" i="3"/>
  <c r="S28" i="3"/>
  <c r="R28" i="3"/>
  <c r="Q28" i="3"/>
  <c r="P28" i="3"/>
  <c r="O28" i="3"/>
  <c r="M28" i="3"/>
  <c r="J28" i="3"/>
  <c r="H28" i="3"/>
  <c r="G28" i="3"/>
  <c r="F28" i="3"/>
  <c r="E28" i="3"/>
  <c r="D28" i="3"/>
  <c r="B28" i="3"/>
  <c r="B29" i="3" s="1"/>
  <c r="X20" i="3"/>
  <c r="C28" i="3"/>
  <c r="K28" i="3"/>
  <c r="X28" i="3"/>
  <c r="N12" i="3"/>
  <c r="V28" i="3"/>
  <c r="N6" i="3"/>
  <c r="I5" i="3"/>
  <c r="I28" i="3" s="1"/>
  <c r="X12" i="2"/>
  <c r="V8" i="2"/>
  <c r="A31" i="4" l="1"/>
  <c r="Q29" i="3"/>
  <c r="L28" i="3"/>
  <c r="G29" i="3"/>
  <c r="N28" i="3"/>
  <c r="V29" i="3"/>
  <c r="N12" i="2"/>
  <c r="N6" i="2"/>
  <c r="I5" i="2"/>
  <c r="I28" i="2" s="1"/>
  <c r="C20" i="2"/>
  <c r="C28" i="2" s="1"/>
  <c r="Z28" i="2"/>
  <c r="Y28" i="2"/>
  <c r="X28" i="2"/>
  <c r="W28" i="2"/>
  <c r="V28" i="2"/>
  <c r="U28" i="2"/>
  <c r="T28" i="2"/>
  <c r="S28" i="2"/>
  <c r="R28" i="2"/>
  <c r="P28" i="2"/>
  <c r="O28" i="2"/>
  <c r="M28" i="2"/>
  <c r="L28" i="2"/>
  <c r="J28" i="2"/>
  <c r="H28" i="2"/>
  <c r="G28" i="2"/>
  <c r="F28" i="2"/>
  <c r="E28" i="2"/>
  <c r="D28" i="2"/>
  <c r="B28" i="2"/>
  <c r="X20" i="2"/>
  <c r="Q28" i="2"/>
  <c r="K13" i="2"/>
  <c r="K28" i="2"/>
  <c r="L29" i="1"/>
  <c r="Z28" i="1"/>
  <c r="Y28" i="1"/>
  <c r="W28" i="1"/>
  <c r="V28" i="1"/>
  <c r="U28" i="1"/>
  <c r="T28" i="1"/>
  <c r="S28" i="1"/>
  <c r="R28" i="1"/>
  <c r="Q28" i="1"/>
  <c r="Q29" i="1" s="1"/>
  <c r="P28" i="1"/>
  <c r="O28" i="1"/>
  <c r="N28" i="1"/>
  <c r="M28" i="1"/>
  <c r="L28" i="1"/>
  <c r="J28" i="1"/>
  <c r="I28" i="1"/>
  <c r="H28" i="1"/>
  <c r="G28" i="1"/>
  <c r="G29" i="1" s="1"/>
  <c r="F28" i="1"/>
  <c r="E28" i="1"/>
  <c r="D28" i="1"/>
  <c r="C28" i="1"/>
  <c r="B28" i="1"/>
  <c r="B29" i="1" s="1"/>
  <c r="A31" i="1" s="1"/>
  <c r="X20" i="1"/>
  <c r="X28" i="1" s="1"/>
  <c r="Q14" i="1"/>
  <c r="K13" i="1"/>
  <c r="K10" i="1"/>
  <c r="K5" i="1"/>
  <c r="K28" i="1" s="1"/>
  <c r="L29" i="3" l="1"/>
  <c r="A31" i="3"/>
  <c r="N28" i="2"/>
  <c r="L29" i="2" s="1"/>
  <c r="Q29" i="2"/>
  <c r="V29" i="2"/>
  <c r="B29" i="2"/>
  <c r="G29" i="2"/>
  <c r="V29" i="1"/>
  <c r="A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Mendoza</author>
  </authors>
  <commentList>
    <comment ref="G5" authorId="0" shapeId="0" xr:uid="{B953677E-659E-4E6B-A909-5A26222F653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URVAN</t>
        </r>
      </text>
    </comment>
    <comment ref="I5" authorId="0" shapeId="0" xr:uid="{02725455-9515-434B-A896-3E8BE954E91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K5" authorId="0" shapeId="0" xr:uid="{E175B23E-8CC6-4CFA-98E5-7207B592406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L5" authorId="0" shapeId="0" xr:uid="{F1817DFC-15B3-47A7-A103-7A0899579DF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497/04/23</t>
        </r>
      </text>
    </comment>
    <comment ref="L6" authorId="0" shapeId="0" xr:uid="{EC2DC43D-9A52-4F02-A2BB-F4F1DD0CD55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ENERGIA ELECTRICA METEPEC
</t>
        </r>
      </text>
    </comment>
    <comment ref="F7" authorId="0" shapeId="0" xr:uid="{105C5773-BDAF-462F-960A-6A114CB976B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K7" authorId="0" shapeId="0" xr:uid="{0ADA50B1-7CC5-4D98-9F91-FA9B7E7C8A0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L7" authorId="0" shapeId="0" xr:uid="{534AE094-02A1-47EA-BD51-7EC89E18FEC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P7" authorId="0" shapeId="0" xr:uid="{835DFAA5-5572-486B-B7B6-634CE357C6F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U7" authorId="0" shapeId="0" xr:uid="{FE5C9F04-E537-4DB6-AC3F-3F7516BEDB1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V7" authorId="0" shapeId="0" xr:uid="{A3747FA1-AA6A-4F2C-87E9-089C477BC34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Z7" authorId="0" shapeId="0" xr:uid="{04DF1F32-8D16-4BEB-99CE-2013C6942D9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J8" authorId="0" shapeId="0" xr:uid="{18AA7FDB-2DE8-402B-95C5-31BE4A60A69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EXÁMENES MÉDICOS INGRESO</t>
        </r>
      </text>
    </comment>
    <comment ref="N9" authorId="0" shapeId="0" xr:uid="{96F6D9A5-D1A5-4B5D-95E6-325C13A7724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GOOGLE ADS</t>
        </r>
      </text>
    </comment>
    <comment ref="K10" authorId="0" shapeId="0" xr:uid="{840F9033-7AC1-424D-976A-7D8B56AED2C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IGUALAS AGOSTO ABOGADOS</t>
        </r>
      </text>
    </comment>
    <comment ref="I12" authorId="0" shapeId="0" xr:uid="{32804523-46F1-4403-B935-B61CC6E650B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OFFICE DEPOT MATERIAL DE POSTEO</t>
        </r>
      </text>
    </comment>
    <comment ref="L12" authorId="0" shapeId="0" xr:uid="{7CE3C8FA-F879-43A7-93DD-691F4865FA4E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MATERIAL DE POSTEO
</t>
        </r>
      </text>
    </comment>
    <comment ref="P12" authorId="0" shapeId="0" xr:uid="{223CF9C3-CC5D-4E58-B3ED-FED935C4F1F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VIGILANCIA ADT
</t>
        </r>
      </text>
    </comment>
    <comment ref="Q12" authorId="0" shapeId="0" xr:uid="{D00771E6-4523-4394-AA6C-477697F0B82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OFFICE DEPOT, LA ROSS, JESUS ARZATE, ROBERT</t>
        </r>
      </text>
    </comment>
    <comment ref="K13" authorId="0" shapeId="0" xr:uid="{37E35B02-F20F-4F88-BD61-FA46E48C77B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IDT TELECOM
SERVNET MEXICO
TELMEX
CDM HOLDING</t>
        </r>
      </text>
    </comment>
    <comment ref="Q14" authorId="0" shapeId="0" xr:uid="{1DB32157-BC0A-459E-A672-E411C3CC00A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RC STELLANTIS
VIDA GRUPO STELLANTIS</t>
        </r>
      </text>
    </comment>
    <comment ref="K16" authorId="0" shapeId="0" xr:uid="{BE8AC000-5386-4F41-A610-4D25583B6BD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JGL</t>
        </r>
      </text>
    </comment>
    <comment ref="P16" authorId="0" shapeId="0" xr:uid="{E6AB69ED-032D-432C-A15B-5733B6AF139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JGL</t>
        </r>
      </text>
    </comment>
    <comment ref="X18" authorId="0" shapeId="0" xr:uid="{35CDBA2D-E4C1-426C-93CB-AB69B175096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VALES STAFF Y CLIENTES
</t>
        </r>
      </text>
    </comment>
    <comment ref="I26" authorId="0" shapeId="0" xr:uid="{82F1AF68-4E81-4BE7-BB9C-E3D364DFC74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SUCURSAL ZN</t>
        </r>
      </text>
    </comment>
    <comment ref="S26" authorId="0" shapeId="0" xr:uid="{9D7F7758-D94F-40BF-A929-3280AEE5EC5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IBS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Mendoza</author>
  </authors>
  <commentList>
    <comment ref="F5" authorId="0" shapeId="0" xr:uid="{0D200BBF-69E1-418C-9556-C124F148DD5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URVAN</t>
        </r>
      </text>
    </comment>
    <comment ref="H5" authorId="0" shapeId="0" xr:uid="{E504DB96-9C69-4156-AD49-BA789C481CB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I5" authorId="0" shapeId="0" xr:uid="{BCF43C5F-55D0-4E90-B3D4-DD9ACCE853C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K5" authorId="0" shapeId="0" xr:uid="{A7344F0D-4821-4113-AC63-74009F21D76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497/04/23</t>
        </r>
      </text>
    </comment>
    <comment ref="N6" authorId="0" shapeId="0" xr:uid="{A1F3AEFF-6C3C-4C65-8D50-30B249FE26F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ENERGIA ELECTRICA METEPEC
AGUA OPDAPAS</t>
        </r>
      </text>
    </comment>
    <comment ref="F7" authorId="0" shapeId="0" xr:uid="{36995974-093A-44ED-B2D5-D23891D0420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H7" authorId="0" shapeId="0" xr:uid="{03DCB01A-1D30-4E46-990B-44DAEC4A0E4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K7" authorId="0" shapeId="0" xr:uid="{A8B8FDD6-62B8-42D2-9DC3-881A129B21F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P7" authorId="0" shapeId="0" xr:uid="{7C6968C1-583D-490C-9076-C15D375ADEB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Q7" authorId="0" shapeId="0" xr:uid="{B78561B7-C91E-4892-BAFE-FCA000A1B6E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U7" authorId="0" shapeId="0" xr:uid="{F784413C-1BBB-49A9-BE84-CF4CD499257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Z7" authorId="0" shapeId="0" xr:uid="{E38EE1EC-F9C7-4B84-AA3F-E3A2EEC6AFC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S9" authorId="0" shapeId="0" xr:uid="{C2A5E0DB-2343-45B5-ADE3-5CD02A8A0A5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GOOGLE ADS</t>
        </r>
      </text>
    </comment>
    <comment ref="U9" authorId="0" shapeId="0" xr:uid="{69A7C4EF-6E70-47B8-B217-B920F267735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ANGEL REYES LUNA</t>
        </r>
      </text>
    </comment>
    <comment ref="I10" authorId="0" shapeId="0" xr:uid="{9E45BF06-0229-4A8D-8144-09BCF96FA74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IGUALAS AGOSTO ABOGADOS</t>
        </r>
      </text>
    </comment>
    <comment ref="B12" authorId="0" shapeId="0" xr:uid="{0E3671F4-862F-4FBB-A21D-B8BF596AA56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LA ROSS
OFFICE DEPOT
JESUS ARZATE
ROBERT WILLIAM</t>
        </r>
      </text>
    </comment>
    <comment ref="L12" authorId="0" shapeId="0" xr:uid="{F991182C-E0F0-43FB-AB3D-D566FD697A2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PAGO TDC</t>
        </r>
      </text>
    </comment>
    <comment ref="N12" authorId="0" shapeId="0" xr:uid="{0FD4A070-D4EA-444E-930B-4A421439946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ASHAEL TOMAS</t>
        </r>
      </text>
    </comment>
    <comment ref="Q12" authorId="0" shapeId="0" xr:uid="{AD85791A-1886-40AA-80E9-69A0E430F92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VIGILANCIA ADT
</t>
        </r>
      </text>
    </comment>
    <comment ref="V12" authorId="0" shapeId="0" xr:uid="{88CA7A35-69BA-4254-AE4F-E7A9611AC36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LICENCIA MY ADMIN</t>
        </r>
      </text>
    </comment>
    <comment ref="X12" authorId="0" shapeId="0" xr:uid="{50D59942-48D6-4F10-9ACE-5AA207ECB58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OFFICE DEPOT, LA ROSS, JESUS ARZATE, ROBERT
CURSOS STELLANTIS</t>
        </r>
      </text>
    </comment>
    <comment ref="K13" authorId="0" shapeId="0" xr:uid="{8769FBC4-86A7-4D04-9AF0-2CBDB57807C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IDT TELECOM
SERVNET MEXICO
TELMEX
CDM HOLDING
BESTEL</t>
        </r>
      </text>
    </comment>
    <comment ref="L13" authorId="0" shapeId="0" xr:uid="{742C070E-D065-492B-9732-927CFBC4434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CDM HOLDING</t>
        </r>
      </text>
    </comment>
    <comment ref="N13" authorId="0" shapeId="0" xr:uid="{64339E07-551A-4ED2-B3BF-C6407FCC439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TELMEX</t>
        </r>
      </text>
    </comment>
    <comment ref="L14" authorId="0" shapeId="0" xr:uid="{EC4C717C-F38D-428A-B34B-65A731F3254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SEGURO URVAN</t>
        </r>
      </text>
    </comment>
    <comment ref="P16" authorId="0" shapeId="0" xr:uid="{18FC2502-1D40-4205-AA08-FC7B29C8D24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JGL</t>
        </r>
      </text>
    </comment>
    <comment ref="B18" authorId="0" shapeId="0" xr:uid="{15A41185-6015-4378-97EC-D30A34DD3C5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VALES STAFF Y CLIENTES
</t>
        </r>
      </text>
    </comment>
    <comment ref="X18" authorId="0" shapeId="0" xr:uid="{B6841B53-5FDF-498C-B3F5-99965DF1750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VALES STAFF Y CLIENTES
</t>
        </r>
      </text>
    </comment>
    <comment ref="H26" authorId="0" shapeId="0" xr:uid="{86EDE75A-0A2C-4A48-A65C-9528290EB2F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SUCURSAL ZN</t>
        </r>
      </text>
    </comment>
    <comment ref="N26" authorId="0" shapeId="0" xr:uid="{03D4155C-A81A-491B-A537-C92E772711A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SUCURSAL ZN</t>
        </r>
      </text>
    </comment>
    <comment ref="Q26" authorId="0" shapeId="0" xr:uid="{FCAC03B6-7A51-4AF3-8BD8-F12E7F359C6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IBS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Mendoza</author>
  </authors>
  <commentList>
    <comment ref="F5" authorId="0" shapeId="0" xr:uid="{488CE9BF-AF4C-4B7A-9267-A2C38547781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URVAN</t>
        </r>
      </text>
    </comment>
    <comment ref="H5" authorId="0" shapeId="0" xr:uid="{EEAC3301-B9A7-48B7-A0F3-37C214A4953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I5" authorId="0" shapeId="0" xr:uid="{111D5CC9-D27A-4C8D-B157-980646AD518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L5" authorId="0" shapeId="0" xr:uid="{D7B6DFDE-B714-47D0-B942-67BFEB15260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497/04/23</t>
        </r>
      </text>
    </comment>
    <comment ref="N6" authorId="0" shapeId="0" xr:uid="{75D42130-8380-461B-8412-416BA1AB733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ENERGIA ELECTRICA METEPEC
AGUA OPDAPAS</t>
        </r>
      </text>
    </comment>
    <comment ref="F7" authorId="0" shapeId="0" xr:uid="{BED06EEC-CCAA-4570-A338-0BD223F7C48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H7" authorId="0" shapeId="0" xr:uid="{9D5A9A2E-2443-491F-A035-C798819DD7E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L7" authorId="0" shapeId="0" xr:uid="{2A6F9F4E-3B4E-4DBF-B6BE-1329A91BA52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P7" authorId="0" shapeId="0" xr:uid="{11A0C553-0F1E-4D8D-8884-0F334D24336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S7" authorId="0" shapeId="0" xr:uid="{C5204E25-EF8F-4D6C-A80E-F7C302E5889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U7" authorId="0" shapeId="0" xr:uid="{109CCA22-B15B-4451-8A82-F7ECF7E269E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V7" authorId="0" shapeId="0" xr:uid="{40F93D3F-86C4-442E-B20C-8CFEE340F62E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S9" authorId="0" shapeId="0" xr:uid="{621B4C2D-D702-49C8-8F5F-CE6EF9C7B0E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GOOGLE ADS</t>
        </r>
      </text>
    </comment>
    <comment ref="U9" authorId="0" shapeId="0" xr:uid="{239A35A0-B444-4EA9-A813-E9C489DD8CD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ANGEL REYES LUNA</t>
        </r>
      </text>
    </comment>
    <comment ref="I10" authorId="0" shapeId="0" xr:uid="{5DBE4F39-705C-489F-9C4D-B7972012C6B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IGUALAS ABOGADOS</t>
        </r>
      </text>
    </comment>
    <comment ref="I11" authorId="0" shapeId="0" xr:uid="{4946CC09-B330-47BA-BA7C-F2EC20FB576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N11" authorId="0" shapeId="0" xr:uid="{2A3CF1DC-AEAB-46E8-BA26-9D09EC10260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S11" authorId="0" shapeId="0" xr:uid="{42EAA03C-E753-485D-B3B4-8E315F0ABB9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L12" authorId="0" shapeId="0" xr:uid="{88ABEB7B-BE10-4329-960B-C5E2B1FBCF7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PAGO TDC
MATERIAL DE LIMPIEZA</t>
        </r>
      </text>
    </comment>
    <comment ref="N12" authorId="0" shapeId="0" xr:uid="{8AA59C14-6198-4B70-B861-DBBE1DED258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ASHAEL TOMAS</t>
        </r>
      </text>
    </comment>
    <comment ref="R12" authorId="0" shapeId="0" xr:uid="{3D5E8264-F591-4D31-8933-B0E2104016B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VIGILANCIA ADT
SISTEMAS 360</t>
        </r>
      </text>
    </comment>
    <comment ref="Z12" authorId="0" shapeId="0" xr:uid="{9A3AB1C5-6F45-42D7-B017-16213E1432D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OFFICE DEPOT, LA ROSS, JESUS ARZATE, ROBERT</t>
        </r>
      </text>
    </comment>
    <comment ref="K13" authorId="0" shapeId="0" xr:uid="{253E613F-7812-4BFF-85D3-3DB77DAD9C9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IDT TELECOM
CDM HOLDING
</t>
        </r>
      </text>
    </comment>
    <comment ref="L13" authorId="0" shapeId="0" xr:uid="{FC7AABA7-A801-4BF6-B594-748384B40D7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SERVNET
BESTEL
TELMEX</t>
        </r>
      </text>
    </comment>
    <comment ref="N13" authorId="0" shapeId="0" xr:uid="{3A3D0B4D-23CC-407B-A2A7-BEE0C9A8E5A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TELMEX</t>
        </r>
      </text>
    </comment>
    <comment ref="P16" authorId="0" shapeId="0" xr:uid="{AC72EF88-B11C-4761-8072-E806683AEEB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JGL</t>
        </r>
      </text>
    </comment>
    <comment ref="X18" authorId="0" shapeId="0" xr:uid="{354ED9E1-EB8E-4CEE-AD6E-38EF992A928E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VALES STAFF Y CLIENTES
</t>
        </r>
      </text>
    </comment>
    <comment ref="H26" authorId="0" shapeId="0" xr:uid="{F5DB9A63-B36A-4DD8-BC8F-E1657D0B5E7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SUCURSAL ZN</t>
        </r>
      </text>
    </comment>
    <comment ref="R26" authorId="0" shapeId="0" xr:uid="{3B4243F6-5E13-4D7D-9E50-3CC5CE147CC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IBS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Mendoza</author>
  </authors>
  <commentList>
    <comment ref="D5" authorId="0" shapeId="0" xr:uid="{99CB844F-DCDA-4396-956C-69BB3A41EC0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URVAN</t>
        </r>
      </text>
    </comment>
    <comment ref="F5" authorId="0" shapeId="0" xr:uid="{1D7536B7-255C-4F81-9BF5-E94A5D32990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G5" authorId="0" shapeId="0" xr:uid="{04759762-1EE3-42BD-B546-397E8B85209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L5" authorId="0" shapeId="0" xr:uid="{879A7C6B-C791-4F12-84C3-66D5846CA46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497/04/23</t>
        </r>
      </text>
    </comment>
    <comment ref="D7" authorId="0" shapeId="0" xr:uid="{60B13C29-2E07-480E-8E44-5A99DD74FCB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G7" authorId="0" shapeId="0" xr:uid="{D2245A50-55D0-4614-8BB2-9EE6C0510B0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K7" authorId="0" shapeId="0" xr:uid="{FA630B77-6DE9-497A-83FC-25EF2D92DB6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L7" authorId="0" shapeId="0" xr:uid="{CFADA4FC-E9E8-445F-9F68-17A22E9181A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Q7" authorId="0" shapeId="0" xr:uid="{01D3C73F-62FF-4D66-8E46-28A601689FF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U7" authorId="0" shapeId="0" xr:uid="{BBAA7E6E-DBDF-46A9-BE92-E58F920801A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V7" authorId="0" shapeId="0" xr:uid="{9FAD128D-9126-40D4-8858-38C30B91707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CENTRO
</t>
        </r>
      </text>
    </comment>
    <comment ref="Q8" authorId="0" shapeId="0" xr:uid="{689358E4-CF3C-4857-BEA9-1C74A7A71BB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EXÁMENES MÉDICOS BAJÍO</t>
        </r>
      </text>
    </comment>
    <comment ref="S8" authorId="0" shapeId="0" xr:uid="{19BEF9D3-0AC0-42D1-8CA1-901524595A5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EXÁMENES MÉDICOS BAJÍO</t>
        </r>
      </text>
    </comment>
    <comment ref="N9" authorId="0" shapeId="0" xr:uid="{CD18553B-7076-4034-A13C-41E7FF44D34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GOOGLE ADS</t>
        </r>
      </text>
    </comment>
    <comment ref="Q9" authorId="0" shapeId="0" xr:uid="{9D6BAD12-3C48-4569-BA25-BCF634EABA0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ANGEL REYES LUNA</t>
        </r>
      </text>
    </comment>
    <comment ref="S9" authorId="0" shapeId="0" xr:uid="{618664DF-4678-4660-A53D-6E6B0FB1108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ANGEL REYES LUNA</t>
        </r>
      </text>
    </comment>
    <comment ref="I10" authorId="0" shapeId="0" xr:uid="{F90899D4-010E-4EB8-8818-94CF8732436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IGUALAS ABOGADOS</t>
        </r>
      </text>
    </comment>
    <comment ref="N10" authorId="0" shapeId="0" xr:uid="{C1D31C8A-9740-45E4-9FE6-61857F0B8DC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HONORARIOS ABOGADOS</t>
        </r>
      </text>
    </comment>
    <comment ref="I11" authorId="0" shapeId="0" xr:uid="{DCD76725-F737-4507-B9A8-C5C0F90E99EE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N11" authorId="0" shapeId="0" xr:uid="{8F005A90-8DEB-4909-9DDF-C8AF8F7ADCF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
LA ROSS FEB</t>
        </r>
      </text>
    </comment>
    <comment ref="S11" authorId="0" shapeId="0" xr:uid="{6FA4BD8D-471F-46F6-B21E-A20616FCF41E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L12" authorId="0" shapeId="0" xr:uid="{8D7EA1DF-217C-4D85-B96D-E164A3B0059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PAGO TDC
MATERIAL DE LIMPIEZA</t>
        </r>
      </text>
    </comment>
    <comment ref="N12" authorId="0" shapeId="0" xr:uid="{0C093C21-5F3A-4788-AC6B-2B4D3F7D906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VERIFICACIONES ABRIL
MATERIAL DE LIMPIEZA ZN</t>
        </r>
      </text>
    </comment>
    <comment ref="P12" authorId="0" shapeId="0" xr:uid="{13423727-1A35-4367-B3E0-46511BD944C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VIGILANCIA ADT
SISTEMAS 360</t>
        </r>
      </text>
    </comment>
    <comment ref="S12" authorId="0" shapeId="0" xr:uid="{0274A92D-E0C6-4969-ACB4-E156B787D86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LA ROSS MARZO
JESUS ARZATE
OFFICE DEPOT</t>
        </r>
      </text>
    </comment>
    <comment ref="V12" authorId="0" shapeId="0" xr:uid="{A36BA530-44D8-410D-9B2C-C7CD04AB494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OFFICE DEPOT</t>
        </r>
      </text>
    </comment>
    <comment ref="K13" authorId="0" shapeId="0" xr:uid="{6135125D-58B3-4AF8-8AF2-667A4635DDC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IDT TELECOM
CDM HOLDING
</t>
        </r>
      </text>
    </comment>
    <comment ref="N13" authorId="0" shapeId="0" xr:uid="{C3020E4A-2F88-420C-B8AC-2F81C39150C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BESTEL
TELMEX
CDM IMPRESORAS</t>
        </r>
      </text>
    </comment>
    <comment ref="N14" authorId="0" shapeId="0" xr:uid="{1294D9FF-F756-44D8-B87D-B790A4DDDD5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RENOVACIÓN NISSAN VERSA SENSE</t>
        </r>
      </text>
    </comment>
    <comment ref="S16" authorId="0" shapeId="0" xr:uid="{7321A010-D828-4A4A-B5E3-2AC62C0CC46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ARC
</t>
        </r>
      </text>
    </comment>
    <comment ref="W18" authorId="0" shapeId="0" xr:uid="{E3148E08-BFA1-4766-9EDA-F0C9E9C5999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VALES STAFF Y CLIENTES
</t>
        </r>
      </text>
    </comment>
    <comment ref="H26" authorId="0" shapeId="0" xr:uid="{6E93AA45-B2E1-41E3-A54F-5A97D97545E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SUCURSAL ZN</t>
        </r>
      </text>
    </comment>
    <comment ref="P26" authorId="0" shapeId="0" xr:uid="{77620CEA-D166-4C8C-B103-D831CCD8D2F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IBS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Mendoza</author>
  </authors>
  <commentList>
    <comment ref="F5" authorId="0" shapeId="0" xr:uid="{52D6BEA6-20B7-4BBA-A8AF-5DFC9ABF554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URVAN</t>
        </r>
      </text>
    </comment>
    <comment ref="G5" authorId="0" shapeId="0" xr:uid="{659AFF76-8F61-473B-BC20-3482B283F54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I5" authorId="0" shapeId="0" xr:uid="{1A0E8808-9C20-4A9B-A3A5-50D8F86E6D3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K5" authorId="0" shapeId="0" xr:uid="{B0F2E344-563A-4B94-8A39-2DCDB1BAC05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 UNIRENTA
497/04/23</t>
        </r>
      </text>
    </comment>
    <comment ref="G7" authorId="0" shapeId="0" xr:uid="{27411626-4D07-458F-B211-28FE9B4BA5F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L7" authorId="0" shapeId="0" xr:uid="{D76BB78B-578C-4C88-8C20-AEA47FCEA0D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Q7" authorId="0" shapeId="0" xr:uid="{48DE3210-2628-44B0-AC46-B6EEE097796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V7" authorId="0" shapeId="0" xr:uid="{DF71F551-3FA5-430D-855C-3747A85BF5D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K9" authorId="0" shapeId="0" xr:uid="{3C4630AD-C60D-42BE-898F-308CA718DE1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ANGEL REYES LUNA</t>
        </r>
      </text>
    </comment>
    <comment ref="Q9" authorId="0" shapeId="0" xr:uid="{ED206BA2-A694-469E-8B33-8017A5F187E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GOOGLE ADS</t>
        </r>
      </text>
    </comment>
    <comment ref="S9" authorId="0" shapeId="0" xr:uid="{399B5B61-98DD-4BAA-BCA5-19C65FE015F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ANGEL REYES LUNA</t>
        </r>
      </text>
    </comment>
    <comment ref="F10" authorId="0" shapeId="0" xr:uid="{8A12BD08-D5EB-4711-A9F2-B532028A4D6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HONORARIOS ABOGADO</t>
        </r>
      </text>
    </comment>
    <comment ref="I10" authorId="0" shapeId="0" xr:uid="{45477F35-B676-40DD-9C42-2487E039C39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IGUALAS ABOGADOS</t>
        </r>
      </text>
    </comment>
    <comment ref="F11" authorId="0" shapeId="0" xr:uid="{58F20CD4-2CD8-4A73-9FFC-FE6CDEFDE4C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
CAJA DE AHORRO</t>
        </r>
      </text>
    </comment>
    <comment ref="I11" authorId="0" shapeId="0" xr:uid="{F7CA56BE-1CC2-443D-9B31-A81526692E5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N11" authorId="0" shapeId="0" xr:uid="{1F0E77B4-68B7-404F-B48C-F9B88CE1C74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S11" authorId="0" shapeId="0" xr:uid="{76FC734B-DF2F-4212-A7D4-B12CD96521FE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F12" authorId="0" shapeId="0" xr:uid="{FF12C195-B7BE-4D93-AD15-89114D09E11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ROBERT WILLIAM
JESUS ARZATE
ANTICIPO SERGIO VAZQUEZ DICTAMEN CSYAP</t>
        </r>
      </text>
    </comment>
    <comment ref="K12" authorId="0" shapeId="0" xr:uid="{24914FF0-4FEF-4632-95E0-C0F271D9798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PAGO TDC</t>
        </r>
      </text>
    </comment>
    <comment ref="N12" authorId="0" shapeId="0" xr:uid="{DE5AFE80-F131-4AE4-8846-FC287B6D7AF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ANTICIPO UNIFORMES STELLANTIS</t>
        </r>
      </text>
    </comment>
    <comment ref="P12" authorId="0" shapeId="0" xr:uid="{36D13AD5-11EF-48C1-9900-C098AC26C5A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VIGILANCIA ADT
SISTEMAS 360</t>
        </r>
      </text>
    </comment>
    <comment ref="G13" authorId="0" shapeId="0" xr:uid="{9897546C-6430-4D4F-8A53-2BCDE8801FD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IDT TELECOM
CDM HOLDING
SERVNET
BESTEL</t>
        </r>
      </text>
    </comment>
    <comment ref="P13" authorId="0" shapeId="0" xr:uid="{D13EEFB1-E3D1-44F1-BDA3-BB4B9C0719E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TELMEX
</t>
        </r>
      </text>
    </comment>
    <comment ref="F14" authorId="0" shapeId="0" xr:uid="{7810C845-526E-4B38-A5F7-2C05D08EAE0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SEGUROS UNIDADES CTP Y SOLEM</t>
        </r>
      </text>
    </comment>
    <comment ref="G16" authorId="0" shapeId="0" xr:uid="{E29CCC9B-31AA-4C63-A28A-C3EAFBFC4E7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ARC
</t>
        </r>
      </text>
    </comment>
    <comment ref="I16" authorId="0" shapeId="0" xr:uid="{F7A3B162-1BDC-4B47-90EC-7453E29E582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FONACOT</t>
        </r>
      </text>
    </comment>
    <comment ref="J16" authorId="0" shapeId="0" xr:uid="{F827F920-0184-4CB7-8052-CDA8EEFE008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ISN</t>
        </r>
      </text>
    </comment>
    <comment ref="K16" authorId="0" shapeId="0" xr:uid="{B573D109-610F-4CF8-A714-0336AF74050E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GASTOS JGL</t>
        </r>
      </text>
    </comment>
    <comment ref="O17" authorId="0" shapeId="0" xr:uid="{DB4972E5-CE87-4FD1-BCC0-02E8BDE1BC4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IMSS</t>
        </r>
      </text>
    </comment>
    <comment ref="Q17" authorId="0" shapeId="0" xr:uid="{FEDC5E9C-D0C7-4292-BEB4-B365AE48C2E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IMPUESTOS SAT</t>
        </r>
      </text>
    </comment>
    <comment ref="W18" authorId="0" shapeId="0" xr:uid="{65BC246E-97FF-4A98-8EAA-094C1CA2D84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VALES STAFF Y CLIENTES
</t>
        </r>
      </text>
    </comment>
    <comment ref="E25" authorId="0" shapeId="0" xr:uid="{C1D249AD-9DDD-4A8A-A0F6-EB5BC517A280}">
      <text>
        <r>
          <rPr>
            <b/>
            <sz val="9"/>
            <color indexed="81"/>
            <rFont val="Tahoma"/>
            <family val="2"/>
          </rPr>
          <t>Fabian Mendoza:
PRESTAMO BBVA</t>
        </r>
      </text>
    </comment>
    <comment ref="G26" authorId="0" shapeId="0" xr:uid="{644FCB13-4857-4353-8E1E-6D0AA520231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SUCURSAL ZN</t>
        </r>
      </text>
    </comment>
    <comment ref="N26" authorId="0" shapeId="0" xr:uid="{1E392E2A-AFAD-4BB0-B1BC-71E95674693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RENTA JGL
</t>
        </r>
      </text>
    </comment>
    <comment ref="P26" authorId="0" shapeId="0" xr:uid="{C6CAEE86-74DA-46E4-B327-179C54FABD0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IBS</t>
        </r>
      </text>
    </comment>
    <comment ref="Q26" authorId="0" shapeId="0" xr:uid="{C12521F3-223A-41EA-8900-15127A66ADD8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ADRIANA REYES</t>
        </r>
      </text>
    </comment>
    <comment ref="X26" authorId="0" shapeId="0" xr:uid="{20E6774D-8A49-4F1C-9871-6DB8528EE1A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RENTA JGL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Mendoza</author>
  </authors>
  <commentList>
    <comment ref="F9" authorId="0" shapeId="0" xr:uid="{BD94A3A2-18A5-4038-8F0D-027A1D05C80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K9" authorId="0" shapeId="0" xr:uid="{1DEE16E0-94A8-4A81-832F-C028A4691E2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UNIRENTA</t>
        </r>
      </text>
    </comment>
    <comment ref="G10" authorId="0" shapeId="0" xr:uid="{6F4D61D8-675F-4EEA-BC07-B1B8DD1C2E27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ENERGÍA ELECTRICA OFICIAS METEPEC</t>
        </r>
      </text>
    </comment>
    <comment ref="I10" authorId="0" shapeId="0" xr:uid="{8B96049E-E7EE-43A6-B9FE-1A702422939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ANTICIPO ADEUDO OPDAPAS (SIGUE REVISANDOSE EL CASO)</t>
        </r>
      </text>
    </comment>
    <comment ref="Q10" authorId="0" shapeId="0" xr:uid="{D1341DC6-54D1-4F1F-9859-978CA0502A4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4TO PAGO CONVENIO OPDAPAS</t>
        </r>
      </text>
    </comment>
    <comment ref="G11" authorId="0" shapeId="0" xr:uid="{9B76EFBD-45E1-47D5-89FB-5FD5CA951A9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L11" authorId="0" shapeId="0" xr:uid="{EC9374A0-FE76-4F80-ABF3-71B3F9B34C6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N11" authorId="0" shapeId="0" xr:uid="{26CED374-7DF9-4FB4-A147-8D1FB1B56A0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EFECTIVALE</t>
        </r>
      </text>
    </comment>
    <comment ref="Q11" authorId="0" shapeId="0" xr:uid="{1AC528C6-F2A9-4FD2-A85C-FA97F62B6A0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COMBUSTIBLE OXXOGAS</t>
        </r>
      </text>
    </comment>
    <comment ref="Q12" authorId="0" shapeId="0" xr:uid="{4C8E630B-10C1-4C80-9659-48F55ACD3D2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HEMOCENTER
ROA</t>
        </r>
      </text>
    </comment>
    <comment ref="X12" authorId="0" shapeId="0" xr:uid="{1004018F-BC20-4BA5-8DEF-7D4959FB9BD4}">
      <text>
        <r>
          <rPr>
            <b/>
            <sz val="9"/>
            <color indexed="81"/>
            <rFont val="Tahoma"/>
            <charset val="1"/>
          </rPr>
          <t>Fabian Mendoza:</t>
        </r>
        <r>
          <rPr>
            <sz val="9"/>
            <color indexed="81"/>
            <rFont val="Tahoma"/>
            <charset val="1"/>
          </rPr>
          <t xml:space="preserve">
CLÍNIA ROA
HEMOCENTER SALTILLO</t>
        </r>
      </text>
    </comment>
    <comment ref="K13" authorId="0" shapeId="0" xr:uid="{889DD917-3637-4AC8-B9D2-577170A1240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ANGEL REYES LUNA</t>
        </r>
      </text>
    </comment>
    <comment ref="V13" authorId="0" shapeId="0" xr:uid="{8F7B1F16-AD89-4058-B446-9B7F880501E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GOOGLE ADS</t>
        </r>
      </text>
    </comment>
    <comment ref="X14" authorId="0" shapeId="0" xr:uid="{0BCED35A-23D5-48BF-9813-CF56097B741C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IGUALAS ABOGADOS</t>
        </r>
      </text>
    </comment>
    <comment ref="Z14" authorId="0" shapeId="0" xr:uid="{63D654A9-9E86-456F-970B-EEC69336DD7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LENIN RUIZ
DIEGO YOSIMAR
SOCIETAT FIRA</t>
        </r>
      </text>
    </comment>
    <comment ref="I15" authorId="0" shapeId="0" xr:uid="{08A4313F-CEA9-4103-93BF-9FE766D79D3F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N15" authorId="0" shapeId="0" xr:uid="{A82F3449-6FA4-4739-9F6E-77A678F4B17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S15" authorId="0" shapeId="0" xr:uid="{C1D93AB1-F3DF-4519-8E46-EFA73CB5A81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</t>
        </r>
      </text>
    </comment>
    <comment ref="X15" authorId="0" shapeId="0" xr:uid="{21331AA2-ECC1-45F6-8D4A-8076C76BE4D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CAJAS CHICAS
CAJA DE AHORRO</t>
        </r>
      </text>
    </comment>
    <comment ref="K16" authorId="0" shapeId="0" xr:uid="{5EA62F24-F4C5-41E1-A104-0A721CA33A82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PAGO TDC</t>
        </r>
      </text>
    </comment>
    <comment ref="P16" authorId="0" shapeId="0" xr:uid="{B75E174C-5673-4D25-8126-CDFCE7C64F7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MATERIAL DE POSTEO SALTILLO Y METEPEC</t>
        </r>
      </text>
    </comment>
    <comment ref="Q16" authorId="0" shapeId="0" xr:uid="{96A9EEB0-A718-496C-9B11-72304CC0700A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VIGILANCIA ADT
SISTEMAS 360</t>
        </r>
      </text>
    </comment>
    <comment ref="G17" authorId="0" shapeId="0" xr:uid="{EF60528B-609A-4977-8193-B8E46E818010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IDT TELECOM
CDM HOLDING
SERVNET
BESTEL</t>
        </r>
      </text>
    </comment>
    <comment ref="P17" authorId="0" shapeId="0" xr:uid="{249C2C3F-BE97-4565-9094-FAD8DF706E23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BESTEL
</t>
        </r>
      </text>
    </comment>
    <comment ref="Q17" authorId="0" shapeId="0" xr:uid="{2EB3B301-4609-4552-AF71-275E53CAF66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CONTRATOS TELMEX
</t>
        </r>
      </text>
    </comment>
    <comment ref="I20" authorId="0" shapeId="0" xr:uid="{AA34D670-51E8-4E09-BF93-FB68290252F5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FONACOT</t>
        </r>
      </text>
    </comment>
    <comment ref="K20" authorId="0" shapeId="0" xr:uid="{BDC795DE-2EA0-45A2-A3F6-5844A54263C1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ISN</t>
        </r>
      </text>
    </comment>
    <comment ref="Q20" authorId="0" shapeId="0" xr:uid="{63AF3B2D-620E-440E-A612-971D60D3E5B6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REEMBOLSOS GASTOS JGL</t>
        </r>
      </text>
    </comment>
    <comment ref="L21" authorId="0" shapeId="0" xr:uid="{44E0353D-0F69-46C0-89C7-06259584013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IMSS</t>
        </r>
      </text>
    </comment>
    <comment ref="Q21" authorId="0" shapeId="0" xr:uid="{316E3FC7-703A-4553-97C2-B4A0A83CC204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IMPUESTOS SAT</t>
        </r>
      </text>
    </comment>
    <comment ref="F29" authorId="0" shapeId="0" xr:uid="{81684281-8C59-4AEA-9BB5-E6F15D092DDE}">
      <text>
        <r>
          <rPr>
            <b/>
            <sz val="9"/>
            <color indexed="81"/>
            <rFont val="Tahoma"/>
            <family val="2"/>
          </rPr>
          <t>Fabian Mendoza:
PRESTAMO BBVA</t>
        </r>
      </text>
    </comment>
    <comment ref="H30" authorId="0" shapeId="0" xr:uid="{1546681D-8832-455D-95BD-F5325D2ADADB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SUCURSAL ZN</t>
        </r>
      </text>
    </comment>
    <comment ref="K30" authorId="0" shapeId="0" xr:uid="{F31DB01A-AB42-409A-A734-F7053D08C5A9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RENTA JGL
</t>
        </r>
      </text>
    </comment>
    <comment ref="L30" authorId="0" shapeId="0" xr:uid="{5F227A56-9CA7-4BFB-A5EC-29E21236E22D}">
      <text>
        <r>
          <rPr>
            <b/>
            <sz val="9"/>
            <color indexed="81"/>
            <rFont val="Tahoma"/>
            <family val="2"/>
          </rPr>
          <t>Fabian Mendoza:</t>
        </r>
        <r>
          <rPr>
            <sz val="9"/>
            <color indexed="81"/>
            <rFont val="Tahoma"/>
            <family val="2"/>
          </rPr>
          <t xml:space="preserve">
ADRIANA REYES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<sst xmlns="http://schemas.openxmlformats.org/spreadsheetml/2006/main" count="207" uniqueCount="62">
  <si>
    <t>CONCEPTO/SEMANA</t>
  </si>
  <si>
    <t>DÍA</t>
  </si>
  <si>
    <t>ARRENDAMIENTO AUTOMÓVILES</t>
  </si>
  <si>
    <t>SERVICIOS (LUZ, AGUA)</t>
  </si>
  <si>
    <t>COMBUSTIBLES</t>
  </si>
  <si>
    <t>SERVICIOS MÉDICOS</t>
  </si>
  <si>
    <t>PROPAGANDA, PUBLICIDAD</t>
  </si>
  <si>
    <t>SERVICIOS JURIDICO-LEGALES</t>
  </si>
  <si>
    <t>CAJA DE AHORRO/CAJAS CHICAS</t>
  </si>
  <si>
    <t>GENERALES</t>
  </si>
  <si>
    <t>TELEFONÍA E INTERNET</t>
  </si>
  <si>
    <t>SEGUROS AUTO/VIDA/RC</t>
  </si>
  <si>
    <t>TERCIARIZADOS</t>
  </si>
  <si>
    <t>REEMBOLSOS</t>
  </si>
  <si>
    <t>IMPUESTOS</t>
  </si>
  <si>
    <t>VALES DESPENSA</t>
  </si>
  <si>
    <t>FINIQUITOS</t>
  </si>
  <si>
    <t>NÓMINA IKL</t>
  </si>
  <si>
    <t>BECARIOS / ASIMILADOS</t>
  </si>
  <si>
    <t>AGUINALDOS</t>
  </si>
  <si>
    <t>FONDO DE AHORRO</t>
  </si>
  <si>
    <t>NÓMINAS S Y Q</t>
  </si>
  <si>
    <t>PRÉSTAMO BBVA</t>
  </si>
  <si>
    <t>ARRENDAMIENTO OFICINAS</t>
  </si>
  <si>
    <t>EXTRAORDINARIOS</t>
  </si>
  <si>
    <t>TOTALES</t>
  </si>
  <si>
    <t>TOTAL POR SEMANA</t>
  </si>
  <si>
    <t>TOTAL MES</t>
  </si>
  <si>
    <t>QS-FI-FO-18 Rev.1</t>
  </si>
  <si>
    <t>SEM01</t>
  </si>
  <si>
    <t>SEM02</t>
  </si>
  <si>
    <t>SEM03</t>
  </si>
  <si>
    <t>SEM04</t>
  </si>
  <si>
    <t>SEM05</t>
  </si>
  <si>
    <t>SEM06</t>
  </si>
  <si>
    <t>SEM07</t>
  </si>
  <si>
    <t>SEM08</t>
  </si>
  <si>
    <t>SEM09</t>
  </si>
  <si>
    <t>SEM 09</t>
  </si>
  <si>
    <t>SEM 10</t>
  </si>
  <si>
    <t>SEM 11</t>
  </si>
  <si>
    <t>SEM 12</t>
  </si>
  <si>
    <t>SEM 13</t>
  </si>
  <si>
    <t>FACTURACIÓN INTERCOMPAÑÍAS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</si>
  <si>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</si>
  <si>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</si>
  <si>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</si>
  <si>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</si>
  <si>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</si>
  <si>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</si>
  <si>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</si>
  <si>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</si>
  <si>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</si>
  <si>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102-01-002</t>
  </si>
  <si>
    <t>SEM 31</t>
  </si>
  <si>
    <t>SEM 32</t>
  </si>
  <si>
    <t>SEM 33</t>
  </si>
  <si>
    <t>SEM 34</t>
  </si>
  <si>
    <t>SEM 35</t>
  </si>
  <si>
    <t>FORMATO                                                                                                                                                                                                                                                                                                                                                                                                                                                                                                                                                                                                                                                                                                                                                       CALENDARIO DE PAGOS</t>
  </si>
  <si>
    <t xml:space="preserve">Área: Cuentas por pagar </t>
  </si>
  <si>
    <t>Código: F1PNO-CYA-04.01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</si>
</sst>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sz val="11"/>
      <color theme="1"/>
      <name val="Futura Lt BT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Futura Lt BT"/>
      <family val="2"/>
    </font>
    <font>
      <b/>
      <sz val="10"/>
      <color theme="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4">
    <xf numFmtId="0" fontId="0" fillId="0" borderId="0" xfId="0"/>
    <xf numFmtId="0" fontId="4" fillId="0" borderId="13" xfId="0" applyFont="1" applyBorder="1" applyAlignment="1">
      <alignment horizontal="center" wrapText="1"/>
    </xf>
    <xf numFmtId="16" fontId="4" fillId="0" borderId="1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14" xfId="2" applyFont="1" applyFill="1" applyBorder="1" applyAlignment="1">
      <alignment horizontal="center" vertical="center" wrapText="1"/>
    </xf>
    <xf numFmtId="44" fontId="5" fillId="0" borderId="2" xfId="2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horizontal="center" vertical="center" wrapText="1"/>
    </xf>
    <xf numFmtId="44" fontId="4" fillId="0" borderId="2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4" fontId="5" fillId="0" borderId="14" xfId="2" applyFont="1" applyFill="1" applyBorder="1" applyAlignment="1">
      <alignment vertical="center" wrapText="1"/>
    </xf>
    <xf numFmtId="44" fontId="5" fillId="2" borderId="14" xfId="2" applyFont="1" applyFill="1" applyBorder="1" applyAlignment="1">
      <alignment horizontal="center" vertical="center" wrapText="1"/>
    </xf>
    <xf numFmtId="0" fontId="0" fillId="0" borderId="14" xfId="0" applyBorder="1"/>
    <xf numFmtId="43" fontId="5" fillId="0" borderId="14" xfId="1" applyFont="1" applyFill="1" applyBorder="1" applyAlignment="1">
      <alignment horizontal="center" vertical="center" wrapText="1"/>
    </xf>
    <xf numFmtId="44" fontId="5" fillId="0" borderId="3" xfId="2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2" xfId="0" applyFont="1" applyBorder="1"/>
    <xf numFmtId="0" fontId="4" fillId="0" borderId="0" xfId="0" applyFont="1" applyAlignment="1">
      <alignment horizontal="center" vertical="center" wrapText="1"/>
    </xf>
    <xf numFmtId="0" fontId="7" fillId="0" borderId="15" xfId="3" applyFont="1" applyFill="1" applyBorder="1" applyAlignment="1">
      <alignment horizontal="center" wrapText="1"/>
    </xf>
    <xf numFmtId="44" fontId="5" fillId="0" borderId="15" xfId="2" applyFont="1" applyFill="1" applyBorder="1" applyAlignment="1">
      <alignment vertical="center"/>
    </xf>
    <xf numFmtId="44" fontId="5" fillId="2" borderId="15" xfId="2" applyFont="1" applyFill="1" applyBorder="1" applyAlignment="1">
      <alignment vertical="center"/>
    </xf>
    <xf numFmtId="0" fontId="8" fillId="0" borderId="0" xfId="0" applyFont="1"/>
    <xf numFmtId="0" fontId="9" fillId="0" borderId="16" xfId="3" applyFont="1" applyFill="1" applyBorder="1" applyAlignment="1">
      <alignment horizontal="center" wrapText="1"/>
    </xf>
    <xf numFmtId="0" fontId="9" fillId="0" borderId="1" xfId="3" applyFont="1" applyFill="1" applyAlignment="1">
      <alignment horizontal="center" wrapText="1"/>
    </xf>
    <xf numFmtId="0" fontId="6" fillId="0" borderId="0" xfId="0" applyFont="1"/>
    <xf numFmtId="0" fontId="6" fillId="2" borderId="0" xfId="0" applyFont="1" applyFill="1"/>
    <xf numFmtId="44" fontId="3" fillId="0" borderId="0" xfId="0" applyNumberFormat="1" applyFont="1" applyAlignment="1">
      <alignment vertical="center" wrapText="1"/>
    </xf>
    <xf numFmtId="44" fontId="6" fillId="2" borderId="0" xfId="0" applyNumberFormat="1" applyFont="1" applyFill="1"/>
    <xf numFmtId="0" fontId="10" fillId="0" borderId="0" xfId="0" applyFont="1" applyAlignment="1">
      <alignment horizontal="left"/>
    </xf>
    <xf numFmtId="44" fontId="5" fillId="3" borderId="2" xfId="2" applyFont="1" applyFill="1" applyBorder="1" applyAlignment="1">
      <alignment horizontal="center" vertical="center" wrapText="1"/>
    </xf>
    <xf numFmtId="44" fontId="5" fillId="3" borderId="14" xfId="2" applyFont="1" applyFill="1" applyBorder="1" applyAlignment="1">
      <alignment vertical="center" wrapText="1"/>
    </xf>
    <xf numFmtId="43" fontId="5" fillId="3" borderId="14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4" fontId="5" fillId="3" borderId="15" xfId="2" applyFont="1" applyFill="1" applyBorder="1" applyAlignment="1">
      <alignment vertical="center"/>
    </xf>
    <xf numFmtId="2" fontId="0" fillId="0" borderId="0" xfId="0" applyNumberFormat="1"/>
    <xf numFmtId="44" fontId="5" fillId="3" borderId="14" xfId="2" applyFont="1" applyFill="1" applyBorder="1" applyAlignment="1">
      <alignment horizontal="center" vertical="center" wrapText="1"/>
    </xf>
    <xf numFmtId="16" fontId="18" fillId="4" borderId="14" xfId="0" applyNumberFormat="1" applyFont="1" applyFill="1" applyBorder="1" applyAlignment="1">
      <alignment horizontal="center" vertical="center"/>
    </xf>
    <xf numFmtId="44" fontId="5" fillId="5" borderId="14" xfId="2" applyFont="1" applyFill="1" applyBorder="1" applyAlignment="1">
      <alignment vertical="center" wrapText="1"/>
    </xf>
    <xf numFmtId="44" fontId="5" fillId="5" borderId="14" xfId="2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43" fontId="5" fillId="5" borderId="14" xfId="1" applyFont="1" applyFill="1" applyBorder="1" applyAlignment="1">
      <alignment horizontal="center" vertical="center" wrapText="1"/>
    </xf>
    <xf numFmtId="0" fontId="6" fillId="5" borderId="14" xfId="0" applyFont="1" applyFill="1" applyBorder="1"/>
    <xf numFmtId="0" fontId="9" fillId="0" borderId="17" xfId="3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44" fontId="4" fillId="5" borderId="14" xfId="2" applyFont="1" applyFill="1" applyBorder="1" applyAlignment="1">
      <alignment horizontal="center" vertical="center"/>
    </xf>
    <xf numFmtId="44" fontId="4" fillId="0" borderId="14" xfId="2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7" fillId="5" borderId="14" xfId="3" applyFont="1" applyFill="1" applyBorder="1" applyAlignment="1">
      <alignment horizontal="center" wrapText="1"/>
    </xf>
    <xf numFmtId="44" fontId="5" fillId="5" borderId="14" xfId="2" applyFont="1" applyFill="1" applyBorder="1" applyAlignment="1">
      <alignment vertical="center"/>
    </xf>
    <xf numFmtId="0" fontId="9" fillId="0" borderId="14" xfId="3" applyFont="1" applyFill="1" applyBorder="1" applyAlignment="1">
      <alignment horizontal="center" wrapText="1"/>
    </xf>
    <xf numFmtId="44" fontId="9" fillId="0" borderId="16" xfId="2" applyFont="1" applyFill="1" applyBorder="1" applyAlignment="1">
      <alignment vertical="center"/>
    </xf>
    <xf numFmtId="44" fontId="9" fillId="0" borderId="15" xfId="2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textRotation="14" wrapText="1"/>
    </xf>
    <xf numFmtId="0" fontId="3" fillId="0" borderId="6" xfId="0" applyFont="1" applyBorder="1" applyAlignment="1">
      <alignment horizontal="center" textRotation="14" wrapText="1"/>
    </xf>
    <xf numFmtId="0" fontId="3" fillId="0" borderId="9" xfId="0" applyFont="1" applyBorder="1" applyAlignment="1">
      <alignment horizontal="center" textRotation="14" wrapText="1"/>
    </xf>
    <xf numFmtId="0" fontId="17" fillId="4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textRotation="14" wrapText="1"/>
    </xf>
    <xf numFmtId="44" fontId="9" fillId="0" borderId="14" xfId="2" applyFont="1" applyFill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190501</xdr:colOff>
      <xdr:row>0</xdr:row>
      <xdr:rowOff>0</xdr:rowOff>
    </xdr:from>
    <xdr:to>
      <xdr:col>24</xdr:col>
      <xdr:colOff>857251</xdr:colOff>
      <xdr:row>2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F49E95-A5D7-0FB9-65AF-46A41BC5C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6689" y="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25</xdr:col>
      <xdr:colOff>150001</xdr:colOff>
      <xdr:row>0</xdr:row>
      <xdr:rowOff>0</xdr:rowOff>
    </xdr:from>
    <xdr:to>
      <xdr:col>25</xdr:col>
      <xdr:colOff>777875</xdr:colOff>
      <xdr:row>1</xdr:row>
      <xdr:rowOff>302436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E8CC8D-9078-399D-AC90-FC3056241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9814" y="0"/>
          <a:ext cx="627874" cy="62787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2824-8ADF-4E5C-A103-073411A4E5E4}">
  <dimension ref="A1:Z33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5" sqref="A5"/>
      <selection pane="bottomRight" activeCell="U7" sqref="U7"/>
    </sheetView>
  </sheetViews>
  <sheetFormatPr baseColWidth="10" defaultRowHeight="14.5"/>
  <cols>
    <col min="1" max="1" width="40.7265625" customWidth="1"/>
    <col min="2" max="5" width="13.54296875" customWidth="1"/>
    <col min="6" max="6" width="14.81640625" customWidth="1"/>
    <col min="7" max="7" width="13.54296875" customWidth="1"/>
    <col min="8" max="9" width="15.26953125" customWidth="1"/>
    <col min="10" max="10" width="13.54296875" customWidth="1"/>
    <col min="11" max="14" width="15.26953125" customWidth="1"/>
    <col min="15" max="15" width="16.453125" bestFit="1" customWidth="1"/>
    <col min="16" max="18" width="15.26953125" customWidth="1"/>
    <col min="19" max="19" width="13.54296875" customWidth="1"/>
    <col min="20" max="20" width="15.26953125" customWidth="1"/>
    <col min="21" max="21" width="13.54296875" customWidth="1"/>
    <col min="22" max="24" width="15.26953125" customWidth="1"/>
    <col min="25" max="26" width="13.54296875" customWidth="1"/>
  </cols>
  <sheetData>
    <row r="1" spans="1:26">
      <c r="A1" s="62" t="s">
        <v>0</v>
      </c>
      <c r="B1" s="53" t="s">
        <v>29</v>
      </c>
      <c r="C1" s="54"/>
      <c r="D1" s="54"/>
      <c r="E1" s="54"/>
      <c r="F1" s="55"/>
      <c r="G1" s="53" t="s">
        <v>30</v>
      </c>
      <c r="H1" s="54"/>
      <c r="I1" s="54"/>
      <c r="J1" s="54"/>
      <c r="K1" s="55"/>
      <c r="L1" s="53" t="s">
        <v>31</v>
      </c>
      <c r="M1" s="54"/>
      <c r="N1" s="54"/>
      <c r="O1" s="54"/>
      <c r="P1" s="55"/>
      <c r="Q1" s="53" t="s">
        <v>32</v>
      </c>
      <c r="R1" s="54"/>
      <c r="S1" s="54"/>
      <c r="T1" s="54"/>
      <c r="U1" s="55"/>
      <c r="V1" s="53" t="s">
        <v>33</v>
      </c>
      <c r="W1" s="54"/>
      <c r="X1" s="54"/>
      <c r="Y1" s="54"/>
      <c r="Z1" s="55"/>
    </row>
    <row r="2" spans="1:26">
      <c r="A2" s="63"/>
      <c r="B2" s="56"/>
      <c r="C2" s="57"/>
      <c r="D2" s="57"/>
      <c r="E2" s="57"/>
      <c r="F2" s="58"/>
      <c r="G2" s="56"/>
      <c r="H2" s="57"/>
      <c r="I2" s="57"/>
      <c r="J2" s="57"/>
      <c r="K2" s="58"/>
      <c r="L2" s="56"/>
      <c r="M2" s="57"/>
      <c r="N2" s="57"/>
      <c r="O2" s="57"/>
      <c r="P2" s="58"/>
      <c r="Q2" s="56"/>
      <c r="R2" s="57"/>
      <c r="S2" s="57"/>
      <c r="T2" s="57"/>
      <c r="U2" s="58"/>
      <c r="V2" s="56"/>
      <c r="W2" s="57"/>
      <c r="X2" s="57"/>
      <c r="Y2" s="57"/>
      <c r="Z2" s="58"/>
    </row>
    <row r="3" spans="1:26">
      <c r="A3" s="64"/>
      <c r="B3" s="59"/>
      <c r="C3" s="60"/>
      <c r="D3" s="60"/>
      <c r="E3" s="60"/>
      <c r="F3" s="61"/>
      <c r="G3" s="59"/>
      <c r="H3" s="60"/>
      <c r="I3" s="60"/>
      <c r="J3" s="60"/>
      <c r="K3" s="61"/>
      <c r="L3" s="59"/>
      <c r="M3" s="60"/>
      <c r="N3" s="60"/>
      <c r="O3" s="60"/>
      <c r="P3" s="61"/>
      <c r="Q3" s="59"/>
      <c r="R3" s="60"/>
      <c r="S3" s="60"/>
      <c r="T3" s="60"/>
      <c r="U3" s="61"/>
      <c r="V3" s="59"/>
      <c r="W3" s="60"/>
      <c r="X3" s="60"/>
      <c r="Y3" s="60"/>
      <c r="Z3" s="61"/>
    </row>
    <row r="4" spans="1:26">
      <c r="A4" s="1" t="s">
        <v>1</v>
      </c>
      <c r="B4" s="2"/>
      <c r="C4" s="2"/>
      <c r="D4" s="2"/>
      <c r="E4" s="2"/>
      <c r="F4" s="2">
        <v>45261</v>
      </c>
      <c r="G4" s="2">
        <v>45264</v>
      </c>
      <c r="H4" s="2">
        <v>45265</v>
      </c>
      <c r="I4" s="2">
        <v>45266</v>
      </c>
      <c r="J4" s="2">
        <v>45267</v>
      </c>
      <c r="K4" s="2">
        <v>45268</v>
      </c>
      <c r="L4" s="2">
        <v>45271</v>
      </c>
      <c r="M4" s="2">
        <v>45272</v>
      </c>
      <c r="N4" s="2">
        <v>45273</v>
      </c>
      <c r="O4" s="2">
        <v>45274</v>
      </c>
      <c r="P4" s="2">
        <v>45275</v>
      </c>
      <c r="Q4" s="2">
        <v>45278</v>
      </c>
      <c r="R4" s="2">
        <v>45279</v>
      </c>
      <c r="S4" s="2">
        <v>45280</v>
      </c>
      <c r="T4" s="2">
        <v>45281</v>
      </c>
      <c r="U4" s="2">
        <v>45282</v>
      </c>
      <c r="V4" s="2">
        <v>45285</v>
      </c>
      <c r="W4" s="2">
        <v>45286</v>
      </c>
      <c r="X4" s="2">
        <v>45287</v>
      </c>
      <c r="Y4" s="2">
        <v>45288</v>
      </c>
      <c r="Z4" s="2">
        <v>45289</v>
      </c>
    </row>
    <row r="5" spans="1:26" ht="14.25" customHeight="1">
      <c r="A5" s="3" t="s">
        <v>2</v>
      </c>
      <c r="B5" s="4"/>
      <c r="C5" s="4"/>
      <c r="D5" s="5"/>
      <c r="E5" s="5"/>
      <c r="F5" s="6"/>
      <c r="G5" s="4">
        <v>22249.69</v>
      </c>
      <c r="H5" s="5"/>
      <c r="I5" s="5">
        <v>20893.52</v>
      </c>
      <c r="J5" s="5"/>
      <c r="K5" s="6">
        <f>8109.48+20262.82</f>
        <v>28372.3</v>
      </c>
      <c r="L5" s="5">
        <v>24521.86</v>
      </c>
      <c r="M5" s="5"/>
      <c r="N5" s="5"/>
      <c r="O5" s="5"/>
      <c r="P5" s="6"/>
      <c r="Q5" s="4"/>
      <c r="R5" s="4"/>
      <c r="S5" s="4"/>
      <c r="T5" s="5"/>
      <c r="U5" s="6"/>
      <c r="V5" s="4"/>
      <c r="W5" s="4"/>
      <c r="X5" s="7"/>
      <c r="Y5" s="7"/>
      <c r="Z5" s="6"/>
    </row>
    <row r="6" spans="1:26" ht="14.25" customHeight="1">
      <c r="A6" s="3" t="s">
        <v>3</v>
      </c>
      <c r="B6" s="8"/>
      <c r="C6" s="8"/>
      <c r="D6" s="5"/>
      <c r="E6" s="5"/>
      <c r="F6" s="6"/>
      <c r="G6" s="5"/>
      <c r="H6" s="5"/>
      <c r="I6" s="5"/>
      <c r="J6" s="5"/>
      <c r="K6" s="6"/>
      <c r="L6" s="5">
        <v>15000</v>
      </c>
      <c r="M6" s="5"/>
      <c r="N6" s="5"/>
      <c r="O6" s="5"/>
      <c r="P6" s="6"/>
      <c r="Q6" s="4"/>
      <c r="R6" s="4"/>
      <c r="S6" s="4"/>
      <c r="T6" s="9"/>
      <c r="U6" s="6"/>
      <c r="V6" s="8"/>
      <c r="W6" s="4"/>
      <c r="X6" s="7"/>
      <c r="Y6" s="7"/>
      <c r="Z6" s="6"/>
    </row>
    <row r="7" spans="1:26" ht="14.25" customHeight="1">
      <c r="A7" s="10" t="s">
        <v>4</v>
      </c>
      <c r="B7" s="5"/>
      <c r="C7" s="5"/>
      <c r="D7" s="11"/>
      <c r="E7" s="11"/>
      <c r="F7" s="12">
        <v>24000</v>
      </c>
      <c r="G7" s="11"/>
      <c r="H7" s="11"/>
      <c r="I7" s="5"/>
      <c r="J7" s="11"/>
      <c r="K7" s="12">
        <v>24000</v>
      </c>
      <c r="L7" s="11">
        <v>28626.36</v>
      </c>
      <c r="M7" s="4"/>
      <c r="N7" s="11"/>
      <c r="O7" s="4"/>
      <c r="P7" s="12">
        <v>24000</v>
      </c>
      <c r="Q7" s="11"/>
      <c r="R7" s="5"/>
      <c r="S7" s="11"/>
      <c r="T7" s="11"/>
      <c r="U7" s="12">
        <v>24000</v>
      </c>
      <c r="V7" s="11">
        <v>28626.36</v>
      </c>
      <c r="W7" s="13"/>
      <c r="X7" s="5"/>
      <c r="Y7" s="5"/>
      <c r="Z7" s="12">
        <v>24000</v>
      </c>
    </row>
    <row r="8" spans="1:26" ht="14.25" customHeight="1">
      <c r="A8" s="10" t="s">
        <v>5</v>
      </c>
      <c r="B8" s="4"/>
      <c r="C8" s="4"/>
      <c r="D8" s="11"/>
      <c r="E8" s="4"/>
      <c r="F8" s="12"/>
      <c r="G8" s="11"/>
      <c r="H8" s="4"/>
      <c r="I8" s="14"/>
      <c r="J8" s="4">
        <v>6000</v>
      </c>
      <c r="K8" s="12"/>
      <c r="L8" s="4"/>
      <c r="M8" s="4"/>
      <c r="N8" s="4"/>
      <c r="O8" s="4"/>
      <c r="P8" s="12"/>
      <c r="Q8" s="4"/>
      <c r="R8" s="4"/>
      <c r="S8" s="4"/>
      <c r="T8" s="11"/>
      <c r="U8" s="6"/>
      <c r="V8" s="4"/>
      <c r="W8" s="4"/>
      <c r="X8" s="14"/>
      <c r="Y8" s="14"/>
      <c r="Z8" s="6"/>
    </row>
    <row r="9" spans="1:26" ht="14.25" customHeight="1">
      <c r="A9" s="10" t="s">
        <v>6</v>
      </c>
      <c r="B9" s="4"/>
      <c r="C9" s="4"/>
      <c r="D9" s="11"/>
      <c r="E9" s="11"/>
      <c r="F9" s="12"/>
      <c r="G9" s="14"/>
      <c r="H9" s="14"/>
      <c r="J9" s="14"/>
      <c r="K9" s="12"/>
      <c r="L9" s="14"/>
      <c r="M9" s="14"/>
      <c r="N9" s="14">
        <v>5000</v>
      </c>
      <c r="O9" s="14"/>
      <c r="P9" s="12"/>
      <c r="Q9" s="4"/>
      <c r="R9" s="4"/>
      <c r="S9" s="5"/>
      <c r="T9" s="11"/>
      <c r="U9" s="6"/>
      <c r="V9" s="14"/>
      <c r="W9" s="4"/>
      <c r="X9" s="14"/>
      <c r="Y9" s="14"/>
      <c r="Z9" s="6"/>
    </row>
    <row r="10" spans="1:26" ht="14.25" customHeight="1">
      <c r="A10" s="3" t="s">
        <v>7</v>
      </c>
      <c r="B10" s="5"/>
      <c r="C10" s="5"/>
      <c r="D10" s="11"/>
      <c r="E10" s="11"/>
      <c r="F10" s="12"/>
      <c r="G10" s="11"/>
      <c r="H10" s="5"/>
      <c r="I10" s="5"/>
      <c r="J10" s="5"/>
      <c r="K10" s="12">
        <f>20000+20000-7000</f>
        <v>33000</v>
      </c>
      <c r="L10" s="14"/>
      <c r="M10" s="5"/>
      <c r="N10" s="5"/>
      <c r="O10" s="5"/>
      <c r="P10" s="12"/>
      <c r="Q10" s="5"/>
      <c r="R10" s="5"/>
      <c r="S10" s="11"/>
      <c r="T10" s="9"/>
      <c r="U10" s="6"/>
      <c r="V10" s="5"/>
      <c r="W10" s="5"/>
      <c r="X10" s="4"/>
      <c r="Y10" s="4"/>
      <c r="Z10" s="6"/>
    </row>
    <row r="11" spans="1:26" ht="14.25" customHeight="1">
      <c r="A11" s="3" t="s">
        <v>8</v>
      </c>
      <c r="B11" s="11"/>
      <c r="C11" s="11"/>
      <c r="D11" s="5"/>
      <c r="E11" s="11"/>
      <c r="F11" s="12"/>
      <c r="G11" s="11"/>
      <c r="H11" s="5"/>
      <c r="I11" s="5">
        <v>4000</v>
      </c>
      <c r="J11" s="5"/>
      <c r="K11" s="12"/>
      <c r="L11" s="5"/>
      <c r="M11" s="5"/>
      <c r="N11" s="5">
        <v>4000</v>
      </c>
      <c r="O11" s="5"/>
      <c r="P11" s="6"/>
      <c r="Q11" s="5">
        <v>4000</v>
      </c>
      <c r="R11" s="5"/>
      <c r="S11" s="5"/>
      <c r="T11" s="9"/>
      <c r="U11" s="6"/>
      <c r="V11" s="11"/>
      <c r="W11" s="11"/>
      <c r="X11" s="5"/>
      <c r="Y11" s="5"/>
      <c r="Z11" s="6"/>
    </row>
    <row r="12" spans="1:26" ht="14.25" customHeight="1">
      <c r="A12" s="3" t="s">
        <v>9</v>
      </c>
      <c r="B12" s="11"/>
      <c r="C12" s="11"/>
      <c r="D12" s="11"/>
      <c r="E12" s="11"/>
      <c r="F12" s="6"/>
      <c r="G12" s="5"/>
      <c r="H12" s="5"/>
      <c r="I12" s="5">
        <v>6000</v>
      </c>
      <c r="J12" s="5"/>
      <c r="K12" s="6"/>
      <c r="L12" s="5">
        <v>6000</v>
      </c>
      <c r="M12" s="5"/>
      <c r="N12" s="5"/>
      <c r="O12" s="5"/>
      <c r="P12" s="6">
        <v>3000</v>
      </c>
      <c r="Q12" s="5">
        <v>15000</v>
      </c>
      <c r="R12" s="5"/>
      <c r="S12" s="5"/>
      <c r="T12" s="5"/>
      <c r="U12" s="6"/>
      <c r="V12" s="5"/>
      <c r="W12" s="11"/>
      <c r="X12" s="5"/>
      <c r="Y12" s="5"/>
      <c r="Z12" s="6"/>
    </row>
    <row r="13" spans="1:26" ht="14.25" customHeight="1">
      <c r="A13" s="3" t="s">
        <v>10</v>
      </c>
      <c r="B13" s="5"/>
      <c r="C13" s="5"/>
      <c r="D13" s="11"/>
      <c r="E13" s="11"/>
      <c r="F13" s="6"/>
      <c r="G13" s="5"/>
      <c r="H13" s="5"/>
      <c r="I13" s="5"/>
      <c r="J13" s="5"/>
      <c r="K13" s="6">
        <f>17000+8000+5000+11000</f>
        <v>41000</v>
      </c>
      <c r="L13" s="5"/>
      <c r="M13" s="5"/>
      <c r="N13" s="5"/>
      <c r="O13" s="5"/>
      <c r="P13" s="6"/>
      <c r="Q13" s="5"/>
      <c r="R13" s="5"/>
      <c r="S13" s="5"/>
      <c r="T13" s="5"/>
      <c r="U13" s="6"/>
      <c r="V13" s="5"/>
      <c r="W13" s="5"/>
      <c r="X13" s="7"/>
      <c r="Y13" s="7"/>
      <c r="Z13" s="6"/>
    </row>
    <row r="14" spans="1:26" ht="14.25" customHeight="1">
      <c r="A14" s="3" t="s">
        <v>11</v>
      </c>
      <c r="B14" s="15"/>
      <c r="C14" s="15"/>
      <c r="D14" s="11"/>
      <c r="E14" s="11"/>
      <c r="F14" s="12"/>
      <c r="G14" s="5"/>
      <c r="H14" s="5"/>
      <c r="I14" s="5"/>
      <c r="J14" s="5"/>
      <c r="K14" s="12"/>
      <c r="L14" s="5"/>
      <c r="M14" s="5"/>
      <c r="N14" s="5"/>
      <c r="O14" s="5"/>
      <c r="P14" s="12"/>
      <c r="Q14" s="5">
        <f>170000+42000</f>
        <v>212000</v>
      </c>
      <c r="R14" s="4"/>
      <c r="S14" s="4"/>
      <c r="T14" s="4"/>
      <c r="U14" s="6"/>
      <c r="V14" s="4"/>
      <c r="W14" s="7"/>
      <c r="X14" s="7"/>
      <c r="Y14" s="7"/>
      <c r="Z14" s="6"/>
    </row>
    <row r="15" spans="1:26" ht="14.25" customHeight="1">
      <c r="A15" s="3" t="s">
        <v>12</v>
      </c>
      <c r="B15" s="5"/>
      <c r="C15" s="5"/>
      <c r="D15" s="11"/>
      <c r="E15" s="11"/>
      <c r="F15" s="12"/>
      <c r="G15" s="5"/>
      <c r="H15" s="5"/>
      <c r="I15" s="11"/>
      <c r="J15" s="5"/>
      <c r="K15" s="12"/>
      <c r="L15" s="5"/>
      <c r="M15" s="5"/>
      <c r="N15" s="5"/>
      <c r="O15" s="5"/>
      <c r="P15" s="12"/>
      <c r="Q15" s="5"/>
      <c r="R15" s="13"/>
      <c r="S15" s="5"/>
      <c r="T15" s="13"/>
      <c r="U15" s="6"/>
      <c r="V15" s="5"/>
      <c r="W15" s="4"/>
      <c r="X15" s="4"/>
      <c r="Y15" s="4"/>
      <c r="Z15" s="6"/>
    </row>
    <row r="16" spans="1:26" ht="14.25" customHeight="1">
      <c r="A16" s="3" t="s">
        <v>13</v>
      </c>
      <c r="B16" s="5"/>
      <c r="C16" s="5"/>
      <c r="D16" s="11"/>
      <c r="E16" s="11"/>
      <c r="F16" s="6"/>
      <c r="G16" s="5"/>
      <c r="H16" s="5"/>
      <c r="I16" s="5"/>
      <c r="J16" s="5"/>
      <c r="K16" s="6">
        <v>30000</v>
      </c>
      <c r="L16" s="5"/>
      <c r="M16" s="4"/>
      <c r="N16" s="4"/>
      <c r="O16" s="4"/>
      <c r="P16" s="6">
        <v>30000</v>
      </c>
      <c r="Q16" s="5"/>
      <c r="R16" s="5"/>
      <c r="S16" s="5"/>
      <c r="T16" s="4"/>
      <c r="U16" s="6"/>
      <c r="V16" s="5"/>
      <c r="W16" s="5"/>
      <c r="X16" s="7"/>
      <c r="Y16" s="7"/>
      <c r="Z16" s="6"/>
    </row>
    <row r="17" spans="1:26" ht="14.25" customHeight="1">
      <c r="A17" s="3" t="s">
        <v>14</v>
      </c>
      <c r="B17" s="5"/>
      <c r="C17" s="5"/>
      <c r="D17" s="5"/>
      <c r="E17" s="5"/>
      <c r="F17" s="6"/>
      <c r="G17" s="5"/>
      <c r="H17" s="5"/>
      <c r="I17" s="5"/>
      <c r="J17" s="5"/>
      <c r="K17" s="6"/>
      <c r="L17" s="16"/>
      <c r="M17" s="16"/>
      <c r="N17" s="5"/>
      <c r="O17" s="16"/>
      <c r="P17" s="6"/>
      <c r="Q17" s="5"/>
      <c r="R17" s="5"/>
      <c r="S17" s="5"/>
      <c r="T17" s="5"/>
      <c r="U17" s="6"/>
      <c r="V17" s="5"/>
      <c r="W17" s="5"/>
      <c r="X17" s="5"/>
      <c r="Y17" s="5"/>
      <c r="Z17" s="6"/>
    </row>
    <row r="18" spans="1:26" ht="14.25" customHeight="1">
      <c r="A18" s="3" t="s">
        <v>15</v>
      </c>
      <c r="B18" s="5"/>
      <c r="C18" s="5"/>
      <c r="D18" s="11"/>
      <c r="E18" s="11"/>
      <c r="F18" s="6"/>
      <c r="G18" s="5"/>
      <c r="H18" s="5"/>
      <c r="I18" s="5"/>
      <c r="J18" s="5"/>
      <c r="K18" s="6"/>
      <c r="L18" s="4"/>
      <c r="M18" s="4"/>
      <c r="N18" s="4"/>
      <c r="O18" s="4"/>
      <c r="P18" s="6"/>
      <c r="Q18" s="5"/>
      <c r="R18" s="5"/>
      <c r="S18" s="5"/>
      <c r="T18" s="5"/>
      <c r="U18" s="6"/>
      <c r="V18" s="5"/>
      <c r="W18" s="7"/>
      <c r="X18" s="5">
        <v>70000</v>
      </c>
      <c r="Y18" s="5"/>
      <c r="Z18" s="6"/>
    </row>
    <row r="19" spans="1:26" ht="14.25" customHeight="1">
      <c r="A19" s="3" t="s">
        <v>16</v>
      </c>
      <c r="B19" s="5"/>
      <c r="C19" s="5"/>
      <c r="D19" s="5"/>
      <c r="E19" s="11"/>
      <c r="F19" s="6"/>
      <c r="G19" s="5"/>
      <c r="H19" s="5"/>
      <c r="I19" s="5">
        <v>50000</v>
      </c>
      <c r="J19" s="5"/>
      <c r="K19" s="6"/>
      <c r="L19" s="4"/>
      <c r="M19" s="4"/>
      <c r="N19" s="5">
        <v>50000</v>
      </c>
      <c r="O19" s="4"/>
      <c r="P19" s="6"/>
      <c r="Q19" s="5"/>
      <c r="R19" s="5"/>
      <c r="S19" s="5">
        <v>50000</v>
      </c>
      <c r="T19" s="7"/>
      <c r="U19" s="6"/>
      <c r="V19" s="7"/>
      <c r="W19" s="7"/>
      <c r="X19" s="5">
        <v>50000</v>
      </c>
      <c r="Y19" s="7"/>
      <c r="Z19" s="6"/>
    </row>
    <row r="20" spans="1:26" ht="14.25" customHeight="1">
      <c r="A20" s="3" t="s">
        <v>17</v>
      </c>
      <c r="B20" s="5"/>
      <c r="C20" s="5"/>
      <c r="D20" s="5"/>
      <c r="E20" s="5"/>
      <c r="F20" s="6"/>
      <c r="G20" s="5"/>
      <c r="H20" s="5"/>
      <c r="I20" s="5">
        <v>80000</v>
      </c>
      <c r="J20" s="5"/>
      <c r="K20" s="6"/>
      <c r="L20" s="5"/>
      <c r="M20" s="7"/>
      <c r="N20" s="5">
        <v>315000</v>
      </c>
      <c r="O20" s="7"/>
      <c r="P20" s="6"/>
      <c r="Q20" s="5"/>
      <c r="R20" s="7"/>
      <c r="S20" s="5">
        <v>80000</v>
      </c>
      <c r="T20" s="5"/>
      <c r="U20" s="6"/>
      <c r="V20" s="5"/>
      <c r="W20" s="5"/>
      <c r="X20" s="5">
        <f>100000+235000+80000</f>
        <v>415000</v>
      </c>
      <c r="Y20" s="5"/>
      <c r="Z20" s="6"/>
    </row>
    <row r="21" spans="1:26" ht="14.25" customHeight="1">
      <c r="A21" s="3" t="s">
        <v>18</v>
      </c>
      <c r="B21" s="5"/>
      <c r="C21" s="5"/>
      <c r="D21" s="11"/>
      <c r="E21" s="11"/>
      <c r="F21" s="6"/>
      <c r="G21" s="5"/>
      <c r="H21" s="5"/>
      <c r="I21" s="5"/>
      <c r="J21" s="16"/>
      <c r="K21" s="6"/>
      <c r="L21" s="5"/>
      <c r="M21" s="16"/>
      <c r="N21" s="5"/>
      <c r="O21" s="5">
        <v>75000</v>
      </c>
      <c r="P21" s="6"/>
      <c r="Q21" s="5"/>
      <c r="R21" s="5"/>
      <c r="S21" s="5"/>
      <c r="T21" s="7"/>
      <c r="U21" s="6"/>
      <c r="V21" s="5"/>
      <c r="W21" s="7"/>
      <c r="X21" s="5">
        <v>75000</v>
      </c>
      <c r="Y21" s="7"/>
      <c r="Z21" s="6"/>
    </row>
    <row r="22" spans="1:26" ht="14.25" customHeight="1">
      <c r="A22" s="3" t="s">
        <v>19</v>
      </c>
      <c r="B22" s="5"/>
      <c r="C22" s="5"/>
      <c r="D22" s="11"/>
      <c r="E22" s="11"/>
      <c r="F22" s="6"/>
      <c r="G22" s="5"/>
      <c r="H22" s="16"/>
      <c r="I22" s="16"/>
      <c r="J22" s="16"/>
      <c r="K22" s="6"/>
      <c r="L22" s="16"/>
      <c r="M22" s="16"/>
      <c r="N22" s="16"/>
      <c r="O22" s="16"/>
      <c r="P22" s="6"/>
      <c r="Q22" s="5">
        <v>1800000</v>
      </c>
      <c r="R22" s="5"/>
      <c r="S22" s="5"/>
      <c r="T22" s="7"/>
      <c r="U22" s="6"/>
      <c r="V22" s="5"/>
      <c r="W22" s="7"/>
      <c r="X22" s="7"/>
      <c r="Y22" s="7"/>
      <c r="Z22" s="6"/>
    </row>
    <row r="23" spans="1:26" ht="14.25" customHeight="1">
      <c r="A23" s="3" t="s">
        <v>20</v>
      </c>
      <c r="B23" s="5"/>
      <c r="C23" s="5"/>
      <c r="D23" s="11"/>
      <c r="E23" s="11"/>
      <c r="F23" s="6"/>
      <c r="G23" s="5"/>
      <c r="H23" s="5"/>
      <c r="I23" s="5"/>
      <c r="J23" s="16"/>
      <c r="K23" s="6"/>
      <c r="L23" s="16"/>
      <c r="M23" s="16"/>
      <c r="N23" s="5"/>
      <c r="O23" s="5">
        <v>240000</v>
      </c>
      <c r="P23" s="6"/>
      <c r="Q23" s="5"/>
      <c r="R23" s="5"/>
      <c r="S23" s="5"/>
      <c r="T23" s="14"/>
      <c r="U23" s="6"/>
      <c r="V23" s="5"/>
      <c r="W23" s="14"/>
      <c r="X23" s="14"/>
      <c r="Y23" s="14"/>
      <c r="Z23" s="6"/>
    </row>
    <row r="24" spans="1:26" ht="14.25" customHeight="1">
      <c r="A24" s="3" t="s">
        <v>21</v>
      </c>
      <c r="B24" s="7"/>
      <c r="C24" s="7"/>
      <c r="D24" s="7"/>
      <c r="E24" s="7"/>
      <c r="F24" s="6"/>
      <c r="G24" s="7"/>
      <c r="H24" s="5"/>
      <c r="I24" s="5">
        <v>70000</v>
      </c>
      <c r="J24" s="5"/>
      <c r="K24" s="6"/>
      <c r="L24" s="7"/>
      <c r="M24" s="7"/>
      <c r="N24" s="5"/>
      <c r="O24" s="5">
        <v>1570000</v>
      </c>
      <c r="P24" s="6"/>
      <c r="Q24" s="5"/>
      <c r="R24" s="5"/>
      <c r="S24" s="5">
        <v>70000</v>
      </c>
      <c r="T24" s="5"/>
      <c r="U24" s="6"/>
      <c r="V24" s="7"/>
      <c r="W24" s="5"/>
      <c r="X24" s="5">
        <v>1570000</v>
      </c>
      <c r="Y24" s="7"/>
      <c r="Z24" s="6"/>
    </row>
    <row r="25" spans="1:26" ht="14.25" customHeight="1">
      <c r="A25" s="3" t="s">
        <v>22</v>
      </c>
      <c r="B25" s="5"/>
      <c r="C25" s="5"/>
      <c r="D25" s="11"/>
      <c r="E25" s="11"/>
      <c r="F25" s="6"/>
      <c r="G25" s="7">
        <v>280000</v>
      </c>
      <c r="H25" s="7"/>
      <c r="I25" s="5"/>
      <c r="J25" s="7"/>
      <c r="K25" s="6"/>
      <c r="L25" s="7"/>
      <c r="M25" s="7"/>
      <c r="N25" s="7"/>
      <c r="O25" s="5"/>
      <c r="P25" s="6"/>
      <c r="Q25" s="5"/>
      <c r="R25" s="5"/>
      <c r="S25" s="5"/>
      <c r="T25" s="7"/>
      <c r="U25" s="6"/>
      <c r="V25" s="5"/>
      <c r="W25" s="7"/>
      <c r="X25" s="17"/>
      <c r="Y25" s="17"/>
      <c r="Z25" s="6"/>
    </row>
    <row r="26" spans="1:26" ht="14.25" customHeight="1">
      <c r="A26" s="10" t="s">
        <v>23</v>
      </c>
      <c r="B26" s="5"/>
      <c r="C26" s="5"/>
      <c r="D26" s="11"/>
      <c r="E26" s="7"/>
      <c r="F26" s="6"/>
      <c r="G26" s="7"/>
      <c r="H26" s="7"/>
      <c r="I26" s="7">
        <v>9000</v>
      </c>
      <c r="J26" s="16"/>
      <c r="K26" s="6"/>
      <c r="L26" s="7"/>
      <c r="M26" s="7"/>
      <c r="N26" s="7"/>
      <c r="O26" s="5"/>
      <c r="P26" s="6"/>
      <c r="Q26" s="7"/>
      <c r="R26" s="5"/>
      <c r="S26" s="5">
        <v>1900</v>
      </c>
      <c r="T26" s="5"/>
      <c r="U26" s="6"/>
      <c r="V26" s="5"/>
      <c r="W26" s="5"/>
      <c r="X26" s="7"/>
      <c r="Y26" s="7"/>
      <c r="Z26" s="6"/>
    </row>
    <row r="27" spans="1:26" ht="14.25" customHeight="1">
      <c r="A27" s="18" t="s">
        <v>24</v>
      </c>
      <c r="B27" s="4"/>
      <c r="C27" s="4"/>
      <c r="D27" s="11"/>
      <c r="E27" s="11"/>
      <c r="F27" s="6"/>
      <c r="G27" s="5"/>
      <c r="H27" s="4"/>
      <c r="I27" s="5"/>
      <c r="J27" s="4"/>
      <c r="K27" s="12"/>
      <c r="L27" s="4"/>
      <c r="M27" s="4"/>
      <c r="N27" s="4"/>
      <c r="O27" s="5"/>
      <c r="P27" s="12"/>
      <c r="Q27" s="5"/>
      <c r="R27" s="4"/>
      <c r="S27" s="4"/>
      <c r="T27" s="4"/>
      <c r="U27" s="6"/>
      <c r="V27" s="4"/>
      <c r="W27" s="4"/>
      <c r="X27" s="14"/>
      <c r="Y27" s="14"/>
      <c r="Z27" s="6"/>
    </row>
    <row r="28" spans="1:26" s="22" customFormat="1" ht="14.25" customHeight="1" thickBot="1">
      <c r="A28" s="19" t="s">
        <v>25</v>
      </c>
      <c r="B28" s="20">
        <f>SUM(B5:B27)</f>
        <v>0</v>
      </c>
      <c r="C28" s="20">
        <f t="shared" ref="C28:Z28" si="0">SUM(C5:C27)</f>
        <v>0</v>
      </c>
      <c r="D28" s="20">
        <f t="shared" si="0"/>
        <v>0</v>
      </c>
      <c r="E28" s="20">
        <f t="shared" si="0"/>
        <v>0</v>
      </c>
      <c r="F28" s="21">
        <f>SUM(F5:F27)</f>
        <v>24000</v>
      </c>
      <c r="G28" s="20">
        <f>SUM(G5:G27)</f>
        <v>302249.69</v>
      </c>
      <c r="H28" s="20">
        <f t="shared" ref="H28:J28" si="1">SUM(H5:H27)</f>
        <v>0</v>
      </c>
      <c r="I28" s="20">
        <f>SUM(I5:I27)</f>
        <v>239893.52000000002</v>
      </c>
      <c r="J28" s="20">
        <f t="shared" si="1"/>
        <v>6000</v>
      </c>
      <c r="K28" s="20">
        <f>SUM(K5:K27)</f>
        <v>156372.29999999999</v>
      </c>
      <c r="L28" s="20">
        <f t="shared" ref="L28:N28" si="2">SUM(L5:L27)</f>
        <v>74148.22</v>
      </c>
      <c r="M28" s="20">
        <f t="shared" si="2"/>
        <v>0</v>
      </c>
      <c r="N28" s="20">
        <f t="shared" si="2"/>
        <v>374000</v>
      </c>
      <c r="O28" s="20">
        <f t="shared" si="0"/>
        <v>1885000</v>
      </c>
      <c r="P28" s="20">
        <f t="shared" si="0"/>
        <v>57000</v>
      </c>
      <c r="Q28" s="20">
        <f>SUM(Q5:Q27)</f>
        <v>2031000</v>
      </c>
      <c r="R28" s="20">
        <f>SUM(R5:R27)</f>
        <v>0</v>
      </c>
      <c r="S28" s="20">
        <f>SUM(S5:S27)</f>
        <v>201900</v>
      </c>
      <c r="T28" s="20">
        <f>SUM(T5:T27)</f>
        <v>0</v>
      </c>
      <c r="U28" s="21">
        <f>SUM(U5:U27)</f>
        <v>24000</v>
      </c>
      <c r="V28" s="20">
        <f t="shared" si="0"/>
        <v>28626.36</v>
      </c>
      <c r="W28" s="20">
        <f t="shared" si="0"/>
        <v>0</v>
      </c>
      <c r="X28" s="20">
        <f t="shared" si="0"/>
        <v>2180000</v>
      </c>
      <c r="Y28" s="20">
        <f t="shared" si="0"/>
        <v>0</v>
      </c>
      <c r="Z28" s="20">
        <f t="shared" si="0"/>
        <v>24000</v>
      </c>
    </row>
    <row r="29" spans="1:26" ht="21.75" customHeight="1" thickTop="1" thickBot="1">
      <c r="A29" s="23" t="s">
        <v>26</v>
      </c>
      <c r="B29" s="51">
        <f>SUM(B28:F28)</f>
        <v>24000</v>
      </c>
      <c r="C29" s="51"/>
      <c r="D29" s="51"/>
      <c r="E29" s="51"/>
      <c r="F29" s="51"/>
      <c r="G29" s="51">
        <f>+G28+H28+I28+J28+K28</f>
        <v>704515.51</v>
      </c>
      <c r="H29" s="51"/>
      <c r="I29" s="51"/>
      <c r="J29" s="51"/>
      <c r="K29" s="51"/>
      <c r="L29" s="51">
        <f>+L28+M28+N28+O28+P28</f>
        <v>2390148.2199999997</v>
      </c>
      <c r="M29" s="51"/>
      <c r="N29" s="51"/>
      <c r="O29" s="51"/>
      <c r="P29" s="51"/>
      <c r="Q29" s="52">
        <f>+Q28+R28+S28+T28+U28</f>
        <v>2256900</v>
      </c>
      <c r="R29" s="52"/>
      <c r="S29" s="52"/>
      <c r="T29" s="52"/>
      <c r="U29" s="52"/>
      <c r="V29" s="52">
        <f>+V28+W28+X28+Y28+Z28</f>
        <v>2232626.36</v>
      </c>
      <c r="W29" s="52"/>
      <c r="X29" s="52"/>
      <c r="Y29" s="52"/>
      <c r="Z29" s="52"/>
    </row>
    <row r="30" spans="1:26" ht="21.75" customHeight="1" thickTop="1" thickBot="1">
      <c r="A30" s="24" t="s">
        <v>27</v>
      </c>
      <c r="B30" s="25"/>
      <c r="C30" s="25"/>
      <c r="D30" s="25"/>
      <c r="E30" s="25"/>
      <c r="F30" s="26"/>
      <c r="G30" s="25"/>
      <c r="H30" s="25"/>
      <c r="I30" s="25"/>
      <c r="J30" s="25"/>
      <c r="K30" s="26"/>
      <c r="L30" s="25"/>
      <c r="M30" s="25"/>
      <c r="N30" s="25"/>
      <c r="O30" s="25"/>
      <c r="P30" s="26"/>
      <c r="Q30" s="25"/>
      <c r="R30" s="25"/>
      <c r="S30" s="25"/>
      <c r="T30" s="25"/>
      <c r="U30" s="26"/>
      <c r="V30" s="25"/>
      <c r="W30" s="25"/>
      <c r="X30" s="25"/>
      <c r="Y30" s="25"/>
      <c r="Z30" s="25"/>
    </row>
    <row r="31" spans="1:26" ht="15" thickTop="1">
      <c r="A31" s="27">
        <f>+B29+G29+L29+Q29</f>
        <v>5375563.7299999995</v>
      </c>
      <c r="B31" s="25"/>
      <c r="C31" s="25"/>
      <c r="D31" s="25"/>
      <c r="E31" s="25"/>
      <c r="F31" s="26"/>
      <c r="G31" s="25"/>
      <c r="H31" s="25"/>
      <c r="I31" s="25"/>
      <c r="J31" s="25"/>
      <c r="K31" s="28"/>
      <c r="L31" s="25"/>
      <c r="M31" s="25"/>
      <c r="N31" s="25"/>
      <c r="O31" s="25"/>
      <c r="P31" s="26"/>
      <c r="Q31" s="25"/>
      <c r="R31" s="25"/>
      <c r="S31" s="25"/>
      <c r="T31" s="25"/>
      <c r="U31" s="26"/>
      <c r="V31" s="25"/>
      <c r="W31" s="25"/>
      <c r="X31" s="25"/>
      <c r="Y31" s="25"/>
      <c r="Z31" s="25"/>
    </row>
    <row r="33" spans="1:1">
      <c r="A33" s="29" t="s">
        <v>28</v>
      </c>
    </row>
  </sheetData>
  <mergeCells count="11">
    <mergeCell ref="V1:Z3"/>
    <mergeCell ref="A1:A3"/>
    <mergeCell ref="B1:F3"/>
    <mergeCell ref="G1:K3"/>
    <mergeCell ref="L1:P3"/>
    <mergeCell ref="Q1:U3"/>
    <mergeCell ref="B29:F29"/>
    <mergeCell ref="G29:K29"/>
    <mergeCell ref="L29:P29"/>
    <mergeCell ref="Q29:U29"/>
    <mergeCell ref="V29:Z2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F92F-8071-45F6-98D4-A3EDBE759FCE}">
  <dimension ref="A1:Z40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5" sqref="A5"/>
      <selection pane="bottomRight" activeCell="AC12" sqref="AC12"/>
    </sheetView>
  </sheetViews>
  <sheetFormatPr baseColWidth="10" defaultRowHeight="14.5"/>
  <cols>
    <col min="1" max="1" width="40.7265625" customWidth="1"/>
    <col min="2" max="2" width="13.54296875" customWidth="1"/>
    <col min="3" max="3" width="15.26953125" customWidth="1"/>
    <col min="4" max="5" width="13.54296875" customWidth="1"/>
    <col min="6" max="6" width="14.81640625" customWidth="1"/>
    <col min="7" max="7" width="13.54296875" customWidth="1"/>
    <col min="8" max="9" width="15.26953125" customWidth="1"/>
    <col min="10" max="10" width="13.54296875" customWidth="1"/>
    <col min="11" max="14" width="15.26953125" customWidth="1"/>
    <col min="15" max="15" width="16.453125" customWidth="1"/>
    <col min="16" max="18" width="15.26953125" customWidth="1"/>
    <col min="19" max="19" width="13.54296875" customWidth="1"/>
    <col min="20" max="20" width="15.26953125" customWidth="1"/>
    <col min="21" max="21" width="13.54296875" customWidth="1"/>
    <col min="22" max="24" width="15.26953125" customWidth="1"/>
    <col min="25" max="26" width="13.54296875" customWidth="1"/>
  </cols>
  <sheetData>
    <row r="1" spans="1:26">
      <c r="A1" s="62" t="s">
        <v>0</v>
      </c>
      <c r="B1" s="53" t="s">
        <v>29</v>
      </c>
      <c r="C1" s="54"/>
      <c r="D1" s="54"/>
      <c r="E1" s="54"/>
      <c r="F1" s="55"/>
      <c r="G1" s="53" t="s">
        <v>34</v>
      </c>
      <c r="H1" s="54"/>
      <c r="I1" s="54"/>
      <c r="J1" s="54"/>
      <c r="K1" s="55"/>
      <c r="L1" s="53" t="s">
        <v>35</v>
      </c>
      <c r="M1" s="54"/>
      <c r="N1" s="54"/>
      <c r="O1" s="54"/>
      <c r="P1" s="55"/>
      <c r="Q1" s="53" t="s">
        <v>36</v>
      </c>
      <c r="R1" s="54"/>
      <c r="S1" s="54"/>
      <c r="T1" s="54"/>
      <c r="U1" s="55"/>
      <c r="V1" s="53" t="s">
        <v>37</v>
      </c>
      <c r="W1" s="54"/>
      <c r="X1" s="54"/>
      <c r="Y1" s="54"/>
      <c r="Z1" s="55"/>
    </row>
    <row r="2" spans="1:26">
      <c r="A2" s="63"/>
      <c r="B2" s="56"/>
      <c r="C2" s="57"/>
      <c r="D2" s="57"/>
      <c r="E2" s="57"/>
      <c r="F2" s="58"/>
      <c r="G2" s="56"/>
      <c r="H2" s="57"/>
      <c r="I2" s="57"/>
      <c r="J2" s="57"/>
      <c r="K2" s="58"/>
      <c r="L2" s="56"/>
      <c r="M2" s="57"/>
      <c r="N2" s="57"/>
      <c r="O2" s="57"/>
      <c r="P2" s="58"/>
      <c r="Q2" s="56"/>
      <c r="R2" s="57"/>
      <c r="S2" s="57"/>
      <c r="T2" s="57"/>
      <c r="U2" s="58"/>
      <c r="V2" s="56"/>
      <c r="W2" s="57"/>
      <c r="X2" s="57"/>
      <c r="Y2" s="57"/>
      <c r="Z2" s="58"/>
    </row>
    <row r="3" spans="1:26">
      <c r="A3" s="64"/>
      <c r="B3" s="59"/>
      <c r="C3" s="60"/>
      <c r="D3" s="60"/>
      <c r="E3" s="60"/>
      <c r="F3" s="61"/>
      <c r="G3" s="59"/>
      <c r="H3" s="60"/>
      <c r="I3" s="60"/>
      <c r="J3" s="60"/>
      <c r="K3" s="61"/>
      <c r="L3" s="59"/>
      <c r="M3" s="60"/>
      <c r="N3" s="60"/>
      <c r="O3" s="60"/>
      <c r="P3" s="61"/>
      <c r="Q3" s="59"/>
      <c r="R3" s="60"/>
      <c r="S3" s="60"/>
      <c r="T3" s="60"/>
      <c r="U3" s="61"/>
      <c r="V3" s="59"/>
      <c r="W3" s="60"/>
      <c r="X3" s="60"/>
      <c r="Y3" s="60"/>
      <c r="Z3" s="61"/>
    </row>
    <row r="4" spans="1:26">
      <c r="A4" s="1" t="s">
        <v>1</v>
      </c>
      <c r="B4" s="2">
        <v>45320</v>
      </c>
      <c r="C4" s="2">
        <v>45321</v>
      </c>
      <c r="D4" s="2">
        <v>45322</v>
      </c>
      <c r="E4" s="2">
        <v>45323</v>
      </c>
      <c r="F4" s="2">
        <v>45324</v>
      </c>
      <c r="G4" s="2">
        <v>45327</v>
      </c>
      <c r="H4" s="2">
        <v>45328</v>
      </c>
      <c r="I4" s="2">
        <v>45329</v>
      </c>
      <c r="J4" s="2">
        <v>45330</v>
      </c>
      <c r="K4" s="2">
        <v>45331</v>
      </c>
      <c r="L4" s="2">
        <v>45334</v>
      </c>
      <c r="M4" s="2">
        <v>45335</v>
      </c>
      <c r="N4" s="2">
        <v>45336</v>
      </c>
      <c r="O4" s="2">
        <v>45337</v>
      </c>
      <c r="P4" s="2">
        <v>45338</v>
      </c>
      <c r="Q4" s="2">
        <v>45341</v>
      </c>
      <c r="R4" s="2">
        <v>45342</v>
      </c>
      <c r="S4" s="2">
        <v>45343</v>
      </c>
      <c r="T4" s="2">
        <v>45344</v>
      </c>
      <c r="U4" s="2">
        <v>45345</v>
      </c>
      <c r="V4" s="2">
        <v>45348</v>
      </c>
      <c r="W4" s="2">
        <v>45349</v>
      </c>
      <c r="X4" s="2">
        <v>45350</v>
      </c>
      <c r="Y4" s="2">
        <v>45351</v>
      </c>
      <c r="Z4" s="2">
        <v>45352</v>
      </c>
    </row>
    <row r="5" spans="1:26" ht="14.25" customHeight="1">
      <c r="A5" s="3" t="s">
        <v>2</v>
      </c>
      <c r="B5" s="4"/>
      <c r="C5" s="4"/>
      <c r="D5" s="5"/>
      <c r="E5" s="5"/>
      <c r="F5" s="6">
        <v>22249.69</v>
      </c>
      <c r="G5" s="30"/>
      <c r="H5" s="5">
        <v>20893.52</v>
      </c>
      <c r="I5" s="5">
        <f>8109.48+20262.82</f>
        <v>28372.3</v>
      </c>
      <c r="J5" s="5"/>
      <c r="K5" s="6">
        <v>24521.86</v>
      </c>
      <c r="L5" s="5"/>
      <c r="M5" s="5"/>
      <c r="N5" s="5"/>
      <c r="O5" s="5"/>
      <c r="P5" s="6"/>
      <c r="Q5" s="4"/>
      <c r="R5" s="4"/>
      <c r="S5" s="4"/>
      <c r="T5" s="5"/>
      <c r="U5" s="6"/>
      <c r="V5" s="4"/>
      <c r="W5" s="4"/>
      <c r="X5" s="7"/>
      <c r="Y5" s="7"/>
      <c r="Z5" s="6"/>
    </row>
    <row r="6" spans="1:26" ht="14.25" customHeight="1">
      <c r="A6" s="3" t="s">
        <v>3</v>
      </c>
      <c r="B6" s="8"/>
      <c r="C6" s="8"/>
      <c r="D6" s="5"/>
      <c r="E6" s="5"/>
      <c r="F6" s="6"/>
      <c r="G6" s="30"/>
      <c r="H6" s="5"/>
      <c r="I6" s="5"/>
      <c r="J6" s="5"/>
      <c r="K6" s="6"/>
      <c r="L6" s="5"/>
      <c r="M6" s="5"/>
      <c r="N6" s="5">
        <f>15000+15000</f>
        <v>30000</v>
      </c>
      <c r="O6" s="5"/>
      <c r="P6" s="6"/>
      <c r="Q6" s="4"/>
      <c r="R6" s="4"/>
      <c r="S6" s="4"/>
      <c r="T6" s="9"/>
      <c r="U6" s="6"/>
      <c r="V6" s="8"/>
      <c r="W6" s="4"/>
      <c r="X6" s="7"/>
      <c r="Y6" s="7"/>
      <c r="Z6" s="6"/>
    </row>
    <row r="7" spans="1:26" ht="14.25" customHeight="1">
      <c r="A7" s="10" t="s">
        <v>4</v>
      </c>
      <c r="B7" s="5"/>
      <c r="C7" s="5"/>
      <c r="D7" s="11"/>
      <c r="E7" s="11"/>
      <c r="F7" s="12">
        <v>24000</v>
      </c>
      <c r="G7" s="31"/>
      <c r="H7" s="11">
        <v>28626.36</v>
      </c>
      <c r="I7" s="11"/>
      <c r="J7" s="11"/>
      <c r="K7" s="12">
        <v>24000</v>
      </c>
      <c r="L7" s="11">
        <v>25887.58</v>
      </c>
      <c r="M7" s="4"/>
      <c r="N7" s="11"/>
      <c r="O7" s="4"/>
      <c r="P7" s="12">
        <v>26000</v>
      </c>
      <c r="Q7" s="11">
        <v>28626.36</v>
      </c>
      <c r="R7" s="5"/>
      <c r="S7" s="11"/>
      <c r="T7" s="11"/>
      <c r="U7" s="12">
        <v>25000</v>
      </c>
      <c r="V7" s="11"/>
      <c r="W7" s="13"/>
      <c r="X7" s="5"/>
      <c r="Y7" s="5"/>
      <c r="Z7" s="12">
        <v>24000</v>
      </c>
    </row>
    <row r="8" spans="1:26" ht="14.25" customHeight="1">
      <c r="A8" s="10" t="s">
        <v>5</v>
      </c>
      <c r="B8" s="4"/>
      <c r="C8" s="4"/>
      <c r="D8" s="11"/>
      <c r="E8" s="4"/>
      <c r="F8" s="12"/>
      <c r="G8" s="31"/>
      <c r="H8" s="4"/>
      <c r="I8" s="11"/>
      <c r="J8" s="4"/>
      <c r="K8" s="12"/>
      <c r="L8" s="4"/>
      <c r="M8" s="4"/>
      <c r="N8" s="4"/>
      <c r="O8" s="4"/>
      <c r="P8" s="12"/>
      <c r="Q8" s="4"/>
      <c r="R8" s="4"/>
      <c r="S8" s="4"/>
      <c r="T8" s="11"/>
      <c r="U8" s="6"/>
      <c r="V8" s="4" t="e">
        <f>+#REF!</f>
        <v>#REF!</v>
      </c>
      <c r="W8" s="4"/>
      <c r="X8" s="14"/>
      <c r="Y8" s="14"/>
      <c r="Z8" s="6"/>
    </row>
    <row r="9" spans="1:26" ht="14.25" customHeight="1">
      <c r="A9" s="10" t="s">
        <v>6</v>
      </c>
      <c r="B9" s="4"/>
      <c r="C9" s="4"/>
      <c r="D9" s="11"/>
      <c r="E9" s="11"/>
      <c r="F9" s="12"/>
      <c r="G9" s="32"/>
      <c r="H9" s="14"/>
      <c r="I9" s="11"/>
      <c r="J9" s="14"/>
      <c r="K9" s="12"/>
      <c r="L9" s="14"/>
      <c r="M9" s="14"/>
      <c r="N9" s="14"/>
      <c r="O9" s="14"/>
      <c r="P9" s="12"/>
      <c r="Q9" s="4"/>
      <c r="R9" s="4"/>
      <c r="S9" s="5">
        <v>5020</v>
      </c>
      <c r="T9" s="11"/>
      <c r="U9" s="6">
        <v>6668.84</v>
      </c>
      <c r="V9" s="14"/>
      <c r="W9" s="4"/>
      <c r="X9" s="14"/>
      <c r="Y9" s="14"/>
      <c r="Z9" s="6"/>
    </row>
    <row r="10" spans="1:26" ht="14.25" customHeight="1">
      <c r="A10" s="3" t="s">
        <v>7</v>
      </c>
      <c r="B10" s="5"/>
      <c r="C10" s="5"/>
      <c r="D10" s="11"/>
      <c r="E10" s="11"/>
      <c r="F10" s="12"/>
      <c r="G10" s="31"/>
      <c r="H10" s="5"/>
      <c r="I10" s="11">
        <v>15000</v>
      </c>
      <c r="J10" s="5"/>
      <c r="K10" s="12"/>
      <c r="L10" s="14"/>
      <c r="M10" s="5"/>
      <c r="N10" s="5"/>
      <c r="O10" s="5"/>
      <c r="P10" s="12"/>
      <c r="Q10" s="5"/>
      <c r="R10" s="5"/>
      <c r="S10" s="11"/>
      <c r="T10" s="9"/>
      <c r="U10" s="6"/>
      <c r="V10" s="5"/>
      <c r="W10" s="5"/>
      <c r="X10" s="4"/>
      <c r="Y10" s="4"/>
      <c r="Z10" s="6"/>
    </row>
    <row r="11" spans="1:26" ht="14.25" customHeight="1">
      <c r="A11" s="3" t="s">
        <v>8</v>
      </c>
      <c r="B11" s="11"/>
      <c r="C11" s="11"/>
      <c r="D11" s="5">
        <v>4000</v>
      </c>
      <c r="E11" s="11"/>
      <c r="F11" s="12"/>
      <c r="G11" s="31"/>
      <c r="H11" s="5"/>
      <c r="I11" s="5">
        <v>4000</v>
      </c>
      <c r="J11" s="5"/>
      <c r="K11" s="12"/>
      <c r="L11" s="5"/>
      <c r="M11" s="5"/>
      <c r="N11" s="5">
        <v>4000</v>
      </c>
      <c r="O11" s="5"/>
      <c r="P11" s="6"/>
      <c r="Q11" s="5"/>
      <c r="R11" s="5"/>
      <c r="S11" s="5">
        <v>4000</v>
      </c>
      <c r="T11" s="9"/>
      <c r="U11" s="6"/>
      <c r="V11" s="11"/>
      <c r="W11" s="11"/>
      <c r="X11" s="5"/>
      <c r="Y11" s="5"/>
      <c r="Z11" s="6"/>
    </row>
    <row r="12" spans="1:26" ht="14.25" customHeight="1">
      <c r="A12" s="3" t="s">
        <v>9</v>
      </c>
      <c r="B12" s="11">
        <v>8000</v>
      </c>
      <c r="C12" s="11"/>
      <c r="D12" s="11"/>
      <c r="E12" s="11"/>
      <c r="F12" s="6"/>
      <c r="G12" s="30"/>
      <c r="H12" s="5"/>
      <c r="I12" s="5"/>
      <c r="J12" s="5"/>
      <c r="K12" s="6"/>
      <c r="L12" s="5">
        <v>5005</v>
      </c>
      <c r="M12" s="5"/>
      <c r="N12" s="5">
        <f>1740+1960.4</f>
        <v>3700.4</v>
      </c>
      <c r="O12" s="5"/>
      <c r="P12" s="6"/>
      <c r="Q12" s="5">
        <v>3000</v>
      </c>
      <c r="R12" s="5"/>
      <c r="S12" s="5"/>
      <c r="T12" s="5"/>
      <c r="U12" s="6"/>
      <c r="V12" s="5">
        <v>1449</v>
      </c>
      <c r="W12" s="11"/>
      <c r="X12" s="5">
        <f>15000+15000</f>
        <v>30000</v>
      </c>
      <c r="Y12" s="5"/>
      <c r="Z12" s="6"/>
    </row>
    <row r="13" spans="1:26" ht="14.25" customHeight="1">
      <c r="A13" s="3" t="s">
        <v>10</v>
      </c>
      <c r="B13" s="5"/>
      <c r="C13" s="5"/>
      <c r="D13" s="11"/>
      <c r="E13" s="11"/>
      <c r="F13" s="6"/>
      <c r="G13" s="30"/>
      <c r="H13" s="5"/>
      <c r="I13" s="5"/>
      <c r="J13" s="5"/>
      <c r="K13" s="6">
        <f>17000+8000+5000+11000</f>
        <v>41000</v>
      </c>
      <c r="L13" s="5">
        <v>4918.3999999999996</v>
      </c>
      <c r="M13" s="5"/>
      <c r="N13" s="5">
        <v>4500</v>
      </c>
      <c r="O13" s="5"/>
      <c r="P13" s="6"/>
      <c r="Q13" s="5"/>
      <c r="R13" s="5"/>
      <c r="S13" s="5"/>
      <c r="T13" s="5"/>
      <c r="U13" s="6"/>
      <c r="V13" s="5"/>
      <c r="W13" s="5"/>
      <c r="X13" s="7"/>
      <c r="Y13" s="7"/>
      <c r="Z13" s="6"/>
    </row>
    <row r="14" spans="1:26" ht="14.25" customHeight="1">
      <c r="A14" s="3" t="s">
        <v>11</v>
      </c>
      <c r="B14" s="15"/>
      <c r="C14" s="15"/>
      <c r="D14" s="11"/>
      <c r="E14" s="11"/>
      <c r="F14" s="12"/>
      <c r="G14" s="30"/>
      <c r="H14" s="5"/>
      <c r="I14" s="5"/>
      <c r="J14" s="5"/>
      <c r="K14" s="12"/>
      <c r="L14" s="5">
        <v>12326.04</v>
      </c>
      <c r="M14" s="5"/>
      <c r="N14" s="5"/>
      <c r="O14" s="5"/>
      <c r="P14" s="12"/>
      <c r="Q14" s="5"/>
      <c r="R14" s="4"/>
      <c r="S14" s="4"/>
      <c r="T14" s="4"/>
      <c r="U14" s="6"/>
      <c r="V14" s="4"/>
      <c r="W14" s="7"/>
      <c r="X14" s="7"/>
      <c r="Y14" s="7"/>
      <c r="Z14" s="6"/>
    </row>
    <row r="15" spans="1:26" ht="14.25" customHeight="1">
      <c r="A15" s="3" t="s">
        <v>12</v>
      </c>
      <c r="B15" s="5"/>
      <c r="C15" s="5"/>
      <c r="D15" s="11"/>
      <c r="E15" s="11"/>
      <c r="F15" s="12"/>
      <c r="G15" s="30"/>
      <c r="H15" s="5"/>
      <c r="I15" s="11"/>
      <c r="J15" s="5"/>
      <c r="K15" s="12"/>
      <c r="L15" s="5"/>
      <c r="M15" s="5"/>
      <c r="N15" s="5"/>
      <c r="O15" s="5"/>
      <c r="P15" s="12"/>
      <c r="Q15" s="5"/>
      <c r="R15" s="13"/>
      <c r="S15" s="5"/>
      <c r="T15" s="13"/>
      <c r="U15" s="6"/>
      <c r="V15" s="5"/>
      <c r="W15" s="4"/>
      <c r="X15" s="4"/>
      <c r="Y15" s="4"/>
      <c r="Z15" s="6"/>
    </row>
    <row r="16" spans="1:26" ht="14.25" customHeight="1">
      <c r="A16" s="3" t="s">
        <v>13</v>
      </c>
      <c r="B16" s="5"/>
      <c r="C16" s="5"/>
      <c r="D16" s="11"/>
      <c r="E16" s="11"/>
      <c r="F16" s="6"/>
      <c r="G16" s="30"/>
      <c r="H16" s="5"/>
      <c r="I16" s="5"/>
      <c r="J16" s="5"/>
      <c r="K16" s="6"/>
      <c r="L16" s="5"/>
      <c r="M16" s="4"/>
      <c r="N16" s="4"/>
      <c r="O16" s="4"/>
      <c r="P16" s="6">
        <v>30000</v>
      </c>
      <c r="Q16" s="5"/>
      <c r="R16" s="5"/>
      <c r="S16" s="5"/>
      <c r="T16" s="4"/>
      <c r="U16" s="6"/>
      <c r="V16" s="5"/>
      <c r="W16" s="5"/>
      <c r="X16" s="7"/>
      <c r="Y16" s="7"/>
      <c r="Z16" s="6"/>
    </row>
    <row r="17" spans="1:26" ht="14.25" customHeight="1">
      <c r="A17" s="3" t="s">
        <v>14</v>
      </c>
      <c r="B17" s="5"/>
      <c r="C17" s="5"/>
      <c r="D17" s="5"/>
      <c r="E17" s="5"/>
      <c r="F17" s="6"/>
      <c r="G17" s="30"/>
      <c r="H17" s="5"/>
      <c r="I17" s="5"/>
      <c r="J17" s="5"/>
      <c r="K17" s="6"/>
      <c r="L17" s="16"/>
      <c r="M17" s="16"/>
      <c r="N17" s="5"/>
      <c r="O17" s="16"/>
      <c r="P17" s="6"/>
      <c r="Q17" s="5"/>
      <c r="R17" s="5"/>
      <c r="S17" s="5"/>
      <c r="T17" s="5"/>
      <c r="U17" s="6"/>
      <c r="V17" s="5"/>
      <c r="W17" s="5"/>
      <c r="X17" s="5"/>
      <c r="Y17" s="5"/>
      <c r="Z17" s="6"/>
    </row>
    <row r="18" spans="1:26" ht="14.25" customHeight="1">
      <c r="A18" s="3" t="s">
        <v>15</v>
      </c>
      <c r="B18" s="5">
        <v>70000</v>
      </c>
      <c r="C18" s="5"/>
      <c r="D18" s="11"/>
      <c r="E18" s="11"/>
      <c r="F18" s="6"/>
      <c r="G18" s="30"/>
      <c r="H18" s="5"/>
      <c r="I18" s="5"/>
      <c r="J18" s="5"/>
      <c r="K18" s="6"/>
      <c r="L18" s="4"/>
      <c r="M18" s="4"/>
      <c r="N18" s="4"/>
      <c r="O18" s="4"/>
      <c r="P18" s="6"/>
      <c r="Q18" s="5"/>
      <c r="R18" s="5"/>
      <c r="S18" s="5"/>
      <c r="T18" s="5"/>
      <c r="U18" s="6"/>
      <c r="V18" s="5"/>
      <c r="W18" s="7"/>
      <c r="X18" s="5">
        <v>70000</v>
      </c>
      <c r="Y18" s="5"/>
      <c r="Z18" s="6"/>
    </row>
    <row r="19" spans="1:26" ht="14.25" customHeight="1">
      <c r="A19" s="3" t="s">
        <v>16</v>
      </c>
      <c r="B19" s="5"/>
      <c r="C19" s="5">
        <v>50000</v>
      </c>
      <c r="D19" s="5"/>
      <c r="E19" s="11"/>
      <c r="F19" s="6"/>
      <c r="G19" s="30"/>
      <c r="H19" s="5"/>
      <c r="I19" s="5">
        <v>50000</v>
      </c>
      <c r="J19" s="5"/>
      <c r="K19" s="6"/>
      <c r="L19" s="4"/>
      <c r="M19" s="4"/>
      <c r="N19" s="5">
        <v>50000</v>
      </c>
      <c r="O19" s="4"/>
      <c r="P19" s="6"/>
      <c r="Q19" s="5"/>
      <c r="R19" s="5"/>
      <c r="S19" s="5">
        <v>50000</v>
      </c>
      <c r="T19" s="7"/>
      <c r="U19" s="6"/>
      <c r="V19" s="7"/>
      <c r="W19" s="7"/>
      <c r="X19" s="5">
        <v>50000</v>
      </c>
      <c r="Y19" s="7"/>
      <c r="Z19" s="6"/>
    </row>
    <row r="20" spans="1:26" ht="14.25" customHeight="1">
      <c r="A20" s="3" t="s">
        <v>17</v>
      </c>
      <c r="B20" s="5"/>
      <c r="C20" s="5">
        <f>100000+235000+80000</f>
        <v>415000</v>
      </c>
      <c r="D20" s="5"/>
      <c r="E20" s="5"/>
      <c r="F20" s="6"/>
      <c r="G20" s="30"/>
      <c r="H20" s="5"/>
      <c r="I20" s="5">
        <v>80000</v>
      </c>
      <c r="J20" s="5"/>
      <c r="K20" s="6"/>
      <c r="L20" s="5"/>
      <c r="M20" s="7"/>
      <c r="N20" s="5">
        <v>315000</v>
      </c>
      <c r="O20" s="7"/>
      <c r="P20" s="6"/>
      <c r="Q20" s="5"/>
      <c r="R20" s="7"/>
      <c r="S20" s="5">
        <v>80000</v>
      </c>
      <c r="T20" s="5"/>
      <c r="U20" s="6"/>
      <c r="V20" s="5"/>
      <c r="W20" s="5"/>
      <c r="X20" s="5">
        <f>100000+235000+80000</f>
        <v>415000</v>
      </c>
      <c r="Y20" s="5"/>
      <c r="Z20" s="6"/>
    </row>
    <row r="21" spans="1:26" ht="14.25" customHeight="1">
      <c r="A21" s="3" t="s">
        <v>18</v>
      </c>
      <c r="B21" s="5"/>
      <c r="C21" s="5">
        <v>75000</v>
      </c>
      <c r="D21" s="11"/>
      <c r="E21" s="11"/>
      <c r="F21" s="6"/>
      <c r="G21" s="30"/>
      <c r="H21" s="5"/>
      <c r="I21" s="5"/>
      <c r="J21" s="16"/>
      <c r="K21" s="6"/>
      <c r="L21" s="5"/>
      <c r="M21" s="16"/>
      <c r="N21" s="5"/>
      <c r="O21" s="5">
        <v>75000</v>
      </c>
      <c r="P21" s="6"/>
      <c r="Q21" s="5"/>
      <c r="R21" s="5"/>
      <c r="S21" s="5"/>
      <c r="T21" s="7"/>
      <c r="U21" s="6"/>
      <c r="V21" s="5"/>
      <c r="W21" s="7"/>
      <c r="X21" s="5">
        <v>75000</v>
      </c>
      <c r="Y21" s="7"/>
      <c r="Z21" s="6"/>
    </row>
    <row r="22" spans="1:26" ht="14.25" customHeight="1">
      <c r="A22" s="3" t="s">
        <v>19</v>
      </c>
      <c r="B22" s="5"/>
      <c r="C22" s="7"/>
      <c r="D22" s="11"/>
      <c r="E22" s="11"/>
      <c r="F22" s="6"/>
      <c r="G22" s="30"/>
      <c r="H22" s="16"/>
      <c r="I22" s="16"/>
      <c r="J22" s="16"/>
      <c r="K22" s="6"/>
      <c r="L22" s="16"/>
      <c r="M22" s="16"/>
      <c r="N22" s="16"/>
      <c r="O22" s="16"/>
      <c r="P22" s="6"/>
      <c r="Q22" s="5"/>
      <c r="R22" s="5"/>
      <c r="S22" s="5"/>
      <c r="T22" s="7"/>
      <c r="U22" s="6"/>
      <c r="V22" s="5"/>
      <c r="W22" s="7"/>
      <c r="X22" s="7"/>
      <c r="Y22" s="7"/>
      <c r="Z22" s="6"/>
    </row>
    <row r="23" spans="1:26" ht="14.25" customHeight="1">
      <c r="A23" s="3" t="s">
        <v>20</v>
      </c>
      <c r="B23" s="5"/>
      <c r="C23" s="14"/>
      <c r="D23" s="11"/>
      <c r="E23" s="11"/>
      <c r="F23" s="6"/>
      <c r="G23" s="30"/>
      <c r="H23" s="5"/>
      <c r="I23" s="5"/>
      <c r="J23" s="16"/>
      <c r="K23" s="6"/>
      <c r="L23" s="16"/>
      <c r="M23" s="16"/>
      <c r="N23" s="5"/>
      <c r="O23" s="5"/>
      <c r="P23" s="6"/>
      <c r="Q23" s="5"/>
      <c r="R23" s="5"/>
      <c r="S23" s="5"/>
      <c r="T23" s="14"/>
      <c r="U23" s="6"/>
      <c r="V23" s="5"/>
      <c r="W23" s="14"/>
      <c r="X23" s="14"/>
      <c r="Y23" s="14"/>
      <c r="Z23" s="6"/>
    </row>
    <row r="24" spans="1:26" ht="14.25" customHeight="1">
      <c r="A24" s="3" t="s">
        <v>21</v>
      </c>
      <c r="B24" s="7"/>
      <c r="C24" s="5">
        <v>1570000</v>
      </c>
      <c r="D24" s="7"/>
      <c r="E24" s="5">
        <v>70000</v>
      </c>
      <c r="F24" s="6"/>
      <c r="G24" s="30"/>
      <c r="H24" s="5"/>
      <c r="I24" s="5"/>
      <c r="J24" s="5"/>
      <c r="K24" s="6"/>
      <c r="L24" s="7"/>
      <c r="M24" s="7"/>
      <c r="N24" s="5"/>
      <c r="O24" s="5">
        <v>1570000</v>
      </c>
      <c r="P24" s="6"/>
      <c r="Q24" s="5"/>
      <c r="R24" s="5"/>
      <c r="S24" s="5">
        <v>70000</v>
      </c>
      <c r="T24" s="5"/>
      <c r="U24" s="6"/>
      <c r="V24" s="7"/>
      <c r="W24" s="5"/>
      <c r="X24" s="5">
        <v>1570000</v>
      </c>
      <c r="Y24" s="7"/>
      <c r="Z24" s="6"/>
    </row>
    <row r="25" spans="1:26" ht="14.25" customHeight="1">
      <c r="A25" s="3" t="s">
        <v>22</v>
      </c>
      <c r="B25" s="5"/>
      <c r="C25" s="5"/>
      <c r="D25" s="11"/>
      <c r="E25" s="11"/>
      <c r="F25" s="6"/>
      <c r="G25" s="33"/>
      <c r="H25" s="7">
        <v>280000</v>
      </c>
      <c r="I25" s="5"/>
      <c r="J25" s="7"/>
      <c r="K25" s="6"/>
      <c r="L25" s="7"/>
      <c r="M25" s="7"/>
      <c r="N25" s="7"/>
      <c r="O25" s="5"/>
      <c r="P25" s="6"/>
      <c r="Q25" s="5"/>
      <c r="R25" s="5"/>
      <c r="S25" s="5"/>
      <c r="T25" s="7"/>
      <c r="U25" s="6"/>
      <c r="V25" s="5"/>
      <c r="W25" s="7"/>
      <c r="X25" s="17"/>
      <c r="Y25" s="17"/>
      <c r="Z25" s="6"/>
    </row>
    <row r="26" spans="1:26" ht="14.25" customHeight="1">
      <c r="A26" s="10" t="s">
        <v>23</v>
      </c>
      <c r="B26" s="5"/>
      <c r="C26" s="5"/>
      <c r="D26" s="11"/>
      <c r="E26" s="7"/>
      <c r="F26" s="6"/>
      <c r="G26" s="33"/>
      <c r="H26" s="7">
        <v>9000</v>
      </c>
      <c r="I26" s="7"/>
      <c r="J26" s="16"/>
      <c r="K26" s="6"/>
      <c r="L26" s="7"/>
      <c r="M26" s="7"/>
      <c r="N26" s="7">
        <v>15000</v>
      </c>
      <c r="O26" s="5"/>
      <c r="P26" s="6"/>
      <c r="Q26" s="5">
        <v>1900</v>
      </c>
      <c r="R26" s="5"/>
      <c r="S26" s="5"/>
      <c r="T26" s="5"/>
      <c r="U26" s="6"/>
      <c r="V26" s="5"/>
      <c r="W26" s="5"/>
      <c r="X26" s="7"/>
      <c r="Y26" s="7"/>
      <c r="Z26" s="6"/>
    </row>
    <row r="27" spans="1:26" ht="14.25" customHeight="1">
      <c r="A27" s="18" t="s">
        <v>24</v>
      </c>
      <c r="B27" s="4"/>
      <c r="C27" s="4"/>
      <c r="D27" s="11"/>
      <c r="E27" s="11"/>
      <c r="F27" s="6"/>
      <c r="G27" s="30"/>
      <c r="H27" s="4"/>
      <c r="I27" s="5"/>
      <c r="J27" s="4"/>
      <c r="K27" s="12"/>
      <c r="L27" s="4"/>
      <c r="M27" s="4"/>
      <c r="N27" s="4"/>
      <c r="O27" s="5"/>
      <c r="P27" s="12"/>
      <c r="Q27" s="5"/>
      <c r="R27" s="4"/>
      <c r="S27" s="4"/>
      <c r="T27" s="4"/>
      <c r="U27" s="6"/>
      <c r="V27" s="4"/>
      <c r="W27" s="4"/>
      <c r="X27" s="14"/>
      <c r="Y27" s="14"/>
      <c r="Z27" s="6"/>
    </row>
    <row r="28" spans="1:26" s="22" customFormat="1" ht="14.25" customHeight="1" thickBot="1">
      <c r="A28" s="19" t="s">
        <v>25</v>
      </c>
      <c r="B28" s="20">
        <f>SUM(B5:B27)</f>
        <v>78000</v>
      </c>
      <c r="C28" s="20">
        <f t="shared" ref="C28:Z28" si="0">SUM(C5:C27)</f>
        <v>2110000</v>
      </c>
      <c r="D28" s="20">
        <f t="shared" si="0"/>
        <v>4000</v>
      </c>
      <c r="E28" s="20">
        <f t="shared" si="0"/>
        <v>70000</v>
      </c>
      <c r="F28" s="21">
        <f>SUM(F5:F27)</f>
        <v>46249.69</v>
      </c>
      <c r="G28" s="34">
        <f>SUM(G5:G27)</f>
        <v>0</v>
      </c>
      <c r="H28" s="20">
        <f t="shared" ref="H28:J28" si="1">SUM(H5:H27)</f>
        <v>338519.88</v>
      </c>
      <c r="I28" s="20">
        <f>SUM(I5:I27)</f>
        <v>177372.3</v>
      </c>
      <c r="J28" s="20">
        <f t="shared" si="1"/>
        <v>0</v>
      </c>
      <c r="K28" s="20">
        <f>SUM(K5:K27)</f>
        <v>89521.86</v>
      </c>
      <c r="L28" s="20">
        <f t="shared" ref="L28:N28" si="2">SUM(L5:L27)</f>
        <v>48137.020000000004</v>
      </c>
      <c r="M28" s="20">
        <f t="shared" si="2"/>
        <v>0</v>
      </c>
      <c r="N28" s="20">
        <f t="shared" si="2"/>
        <v>422200.4</v>
      </c>
      <c r="O28" s="20">
        <f t="shared" si="0"/>
        <v>1645000</v>
      </c>
      <c r="P28" s="20">
        <f t="shared" si="0"/>
        <v>56000</v>
      </c>
      <c r="Q28" s="20">
        <f>SUM(Q5:Q27)</f>
        <v>33526.36</v>
      </c>
      <c r="R28" s="20">
        <f>SUM(R5:R27)</f>
        <v>0</v>
      </c>
      <c r="S28" s="20">
        <f>SUM(S5:S27)</f>
        <v>209020</v>
      </c>
      <c r="T28" s="20">
        <f>SUM(T5:T27)</f>
        <v>0</v>
      </c>
      <c r="U28" s="21">
        <f>SUM(U5:U27)</f>
        <v>31668.84</v>
      </c>
      <c r="V28" s="20" t="e">
        <f t="shared" si="0"/>
        <v>#REF!</v>
      </c>
      <c r="W28" s="20">
        <f t="shared" si="0"/>
        <v>0</v>
      </c>
      <c r="X28" s="20">
        <f t="shared" si="0"/>
        <v>2210000</v>
      </c>
      <c r="Y28" s="20">
        <f t="shared" si="0"/>
        <v>0</v>
      </c>
      <c r="Z28" s="20">
        <f t="shared" si="0"/>
        <v>24000</v>
      </c>
    </row>
    <row r="29" spans="1:26" ht="21.75" customHeight="1" thickTop="1" thickBot="1">
      <c r="A29" s="23" t="s">
        <v>26</v>
      </c>
      <c r="B29" s="51">
        <f>SUM(B28:F28)</f>
        <v>2308249.69</v>
      </c>
      <c r="C29" s="51"/>
      <c r="D29" s="51"/>
      <c r="E29" s="51"/>
      <c r="F29" s="51"/>
      <c r="G29" s="51">
        <f>+G28+H28+I28+J28+K28</f>
        <v>605414.04</v>
      </c>
      <c r="H29" s="51"/>
      <c r="I29" s="51"/>
      <c r="J29" s="51"/>
      <c r="K29" s="51"/>
      <c r="L29" s="51">
        <f>+L28+M28+N28+O28+P28</f>
        <v>2171337.42</v>
      </c>
      <c r="M29" s="51"/>
      <c r="N29" s="51"/>
      <c r="O29" s="51"/>
      <c r="P29" s="51"/>
      <c r="Q29" s="52">
        <f>+Q28+R28+S28+T28+U28</f>
        <v>274215.2</v>
      </c>
      <c r="R29" s="52"/>
      <c r="S29" s="52"/>
      <c r="T29" s="52"/>
      <c r="U29" s="52"/>
      <c r="V29" s="52" t="e">
        <f>+V28+W28+X28+Y28+Z28</f>
        <v>#REF!</v>
      </c>
      <c r="W29" s="52"/>
      <c r="X29" s="52"/>
      <c r="Y29" s="52"/>
      <c r="Z29" s="52"/>
    </row>
    <row r="30" spans="1:26" ht="21.75" hidden="1" customHeight="1" thickTop="1" thickBot="1">
      <c r="A30" s="24" t="s">
        <v>27</v>
      </c>
      <c r="B30" s="25"/>
      <c r="C30" s="25"/>
      <c r="D30" s="25"/>
      <c r="E30" s="25"/>
      <c r="F30" s="26"/>
      <c r="G30" s="25"/>
      <c r="H30" s="25"/>
      <c r="I30" s="25"/>
      <c r="J30" s="25"/>
      <c r="K30" s="26"/>
      <c r="L30" s="25"/>
      <c r="M30" s="25"/>
      <c r="N30" s="25"/>
      <c r="O30" s="25"/>
      <c r="P30" s="26"/>
      <c r="Q30" s="25"/>
      <c r="R30" s="25"/>
      <c r="S30" s="25"/>
      <c r="T30" s="25"/>
      <c r="U30" s="26"/>
      <c r="V30" s="25"/>
      <c r="W30" s="25"/>
      <c r="X30" s="25"/>
      <c r="Y30" s="25"/>
      <c r="Z30" s="25"/>
    </row>
    <row r="31" spans="1:26" ht="15" hidden="1" thickTop="1">
      <c r="A31" s="27">
        <f>+B29+G29+L29+Q29</f>
        <v>5359216.3500000006</v>
      </c>
      <c r="B31" s="25"/>
      <c r="C31" s="25"/>
      <c r="D31" s="25"/>
      <c r="E31" s="25"/>
      <c r="F31" s="26"/>
      <c r="G31" s="25"/>
      <c r="H31" s="25"/>
      <c r="I31" s="25"/>
      <c r="J31" s="25"/>
      <c r="K31" s="28"/>
      <c r="L31" s="25"/>
      <c r="M31" s="25"/>
      <c r="N31" s="25"/>
      <c r="O31" s="25"/>
      <c r="P31" s="26"/>
      <c r="Q31" s="25"/>
      <c r="R31" s="25"/>
      <c r="S31" s="25"/>
      <c r="T31" s="25"/>
      <c r="U31" s="26"/>
      <c r="V31" s="25"/>
      <c r="W31" s="25"/>
      <c r="X31" s="25"/>
      <c r="Y31" s="25"/>
      <c r="Z31" s="25"/>
    </row>
    <row r="32" spans="1:26" ht="15" thickTop="1"/>
    <row r="33" spans="1:20">
      <c r="A33" s="29" t="s">
        <v>28</v>
      </c>
    </row>
    <row r="39" spans="1:20">
      <c r="T39" s="35"/>
    </row>
    <row r="40" spans="1:20">
      <c r="T40" s="35"/>
    </row>
  </sheetData>
  <mergeCells count="11">
    <mergeCell ref="V1:Z3"/>
    <mergeCell ref="A1:A3"/>
    <mergeCell ref="B1:F3"/>
    <mergeCell ref="G1:K3"/>
    <mergeCell ref="L1:P3"/>
    <mergeCell ref="Q1:U3"/>
    <mergeCell ref="B29:F29"/>
    <mergeCell ref="G29:K29"/>
    <mergeCell ref="L29:P29"/>
    <mergeCell ref="Q29:U29"/>
    <mergeCell ref="V29:Z29"/>
  </mergeCells>
  <pageMargins left="0.7" right="0.7" top="0.75" bottom="0.75" header="0.3" footer="0.3"/>
  <ignoredErrors>
    <ignoredError sqref="F28:J28 L28 B28 D28:E28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6B8D-4902-47E3-8E31-120E967142A4}">
  <dimension ref="A1:Z40"/>
  <sheetViews>
    <sheetView zoomScale="80" zoomScaleNormal="80" workbookViewId="0">
      <pane xSplit="1" ySplit="4" topLeftCell="P5" activePane="bottomRight" state="frozen"/>
      <selection pane="topRight" activeCell="B1" sqref="B1"/>
      <selection pane="bottomLeft" activeCell="A5" sqref="A5"/>
      <selection pane="bottomRight" activeCell="AB13" sqref="AB13"/>
    </sheetView>
  </sheetViews>
  <sheetFormatPr baseColWidth="10" defaultRowHeight="14.5"/>
  <cols>
    <col min="1" max="1" width="40.7265625" customWidth="1"/>
    <col min="2" max="2" width="13.54296875" customWidth="1"/>
    <col min="3" max="3" width="15.26953125" customWidth="1"/>
    <col min="4" max="5" width="13.54296875" customWidth="1"/>
    <col min="6" max="6" width="14.81640625" customWidth="1"/>
    <col min="7" max="7" width="13.54296875" customWidth="1"/>
    <col min="8" max="9" width="15.26953125" customWidth="1"/>
    <col min="10" max="10" width="13.54296875" customWidth="1"/>
    <col min="11" max="14" width="15.26953125" customWidth="1"/>
    <col min="15" max="15" width="16.453125" customWidth="1"/>
    <col min="16" max="18" width="15.26953125" customWidth="1"/>
    <col min="19" max="19" width="13.54296875" customWidth="1"/>
    <col min="20" max="20" width="15.26953125" customWidth="1"/>
    <col min="21" max="21" width="13.54296875" customWidth="1"/>
    <col min="22" max="24" width="15.26953125" customWidth="1"/>
    <col min="25" max="26" width="13.54296875" customWidth="1"/>
  </cols>
  <sheetData>
    <row r="1" spans="1:26">
      <c r="A1" s="62" t="s">
        <v>0</v>
      </c>
      <c r="B1" s="53" t="s">
        <v>38</v>
      </c>
      <c r="C1" s="54"/>
      <c r="D1" s="54"/>
      <c r="E1" s="54"/>
      <c r="F1" s="55"/>
      <c r="G1" s="53" t="s">
        <v>39</v>
      </c>
      <c r="H1" s="54"/>
      <c r="I1" s="54"/>
      <c r="J1" s="54"/>
      <c r="K1" s="55"/>
      <c r="L1" s="53" t="s">
        <v>40</v>
      </c>
      <c r="M1" s="54"/>
      <c r="N1" s="54"/>
      <c r="O1" s="54"/>
      <c r="P1" s="55"/>
      <c r="Q1" s="53" t="s">
        <v>41</v>
      </c>
      <c r="R1" s="54"/>
      <c r="S1" s="54"/>
      <c r="T1" s="54"/>
      <c r="U1" s="55"/>
      <c r="V1" s="53" t="s">
        <v>42</v>
      </c>
      <c r="W1" s="54"/>
      <c r="X1" s="54"/>
      <c r="Y1" s="54"/>
      <c r="Z1" s="55"/>
    </row>
    <row r="2" spans="1:26">
      <c r="A2" s="63"/>
      <c r="B2" s="56"/>
      <c r="C2" s="57"/>
      <c r="D2" s="57"/>
      <c r="E2" s="57"/>
      <c r="F2" s="58"/>
      <c r="G2" s="56"/>
      <c r="H2" s="57"/>
      <c r="I2" s="57"/>
      <c r="J2" s="57"/>
      <c r="K2" s="58"/>
      <c r="L2" s="56"/>
      <c r="M2" s="57"/>
      <c r="N2" s="57"/>
      <c r="O2" s="57"/>
      <c r="P2" s="58"/>
      <c r="Q2" s="56"/>
      <c r="R2" s="57"/>
      <c r="S2" s="57"/>
      <c r="T2" s="57"/>
      <c r="U2" s="58"/>
      <c r="V2" s="56"/>
      <c r="W2" s="57"/>
      <c r="X2" s="57"/>
      <c r="Y2" s="57"/>
      <c r="Z2" s="58"/>
    </row>
    <row r="3" spans="1:26">
      <c r="A3" s="64"/>
      <c r="B3" s="59"/>
      <c r="C3" s="60"/>
      <c r="D3" s="60"/>
      <c r="E3" s="60"/>
      <c r="F3" s="61"/>
      <c r="G3" s="59"/>
      <c r="H3" s="60"/>
      <c r="I3" s="60"/>
      <c r="J3" s="60"/>
      <c r="K3" s="61"/>
      <c r="L3" s="59"/>
      <c r="M3" s="60"/>
      <c r="N3" s="60"/>
      <c r="O3" s="60"/>
      <c r="P3" s="61"/>
      <c r="Q3" s="59"/>
      <c r="R3" s="60"/>
      <c r="S3" s="60"/>
      <c r="T3" s="60"/>
      <c r="U3" s="61"/>
      <c r="V3" s="59"/>
      <c r="W3" s="60"/>
      <c r="X3" s="60"/>
      <c r="Y3" s="60"/>
      <c r="Z3" s="61"/>
    </row>
    <row r="4" spans="1:26">
      <c r="A4" s="1" t="s">
        <v>1</v>
      </c>
      <c r="B4" s="2">
        <v>45348</v>
      </c>
      <c r="C4" s="2">
        <v>45349</v>
      </c>
      <c r="D4" s="2">
        <v>45350</v>
      </c>
      <c r="E4" s="2">
        <v>45351</v>
      </c>
      <c r="F4" s="2">
        <v>45352</v>
      </c>
      <c r="G4" s="2">
        <v>45355</v>
      </c>
      <c r="H4" s="2">
        <v>45356</v>
      </c>
      <c r="I4" s="2">
        <v>45357</v>
      </c>
      <c r="J4" s="2">
        <v>45358</v>
      </c>
      <c r="K4" s="2">
        <v>45359</v>
      </c>
      <c r="L4" s="2">
        <v>45362</v>
      </c>
      <c r="M4" s="2">
        <v>45363</v>
      </c>
      <c r="N4" s="2">
        <v>45364</v>
      </c>
      <c r="O4" s="2">
        <v>45365</v>
      </c>
      <c r="P4" s="2">
        <v>45366</v>
      </c>
      <c r="Q4" s="2">
        <v>45369</v>
      </c>
      <c r="R4" s="2">
        <v>45370</v>
      </c>
      <c r="S4" s="2">
        <v>45371</v>
      </c>
      <c r="T4" s="2">
        <v>45372</v>
      </c>
      <c r="U4" s="2">
        <v>45373</v>
      </c>
      <c r="V4" s="2">
        <v>45376</v>
      </c>
      <c r="W4" s="2">
        <v>45377</v>
      </c>
      <c r="X4" s="2">
        <v>45378</v>
      </c>
      <c r="Y4" s="2">
        <v>45379</v>
      </c>
      <c r="Z4" s="2">
        <v>45380</v>
      </c>
    </row>
    <row r="5" spans="1:26" ht="14.25" customHeight="1">
      <c r="A5" s="3" t="s">
        <v>2</v>
      </c>
      <c r="B5" s="4"/>
      <c r="C5" s="4"/>
      <c r="D5" s="5"/>
      <c r="E5" s="5"/>
      <c r="F5" s="6">
        <v>22249.69</v>
      </c>
      <c r="G5" s="5"/>
      <c r="H5" s="5">
        <v>20893.52</v>
      </c>
      <c r="I5" s="5">
        <f>8109.48+20262.82</f>
        <v>28372.3</v>
      </c>
      <c r="J5" s="5"/>
      <c r="K5" s="6"/>
      <c r="L5" s="5">
        <v>24521.86</v>
      </c>
      <c r="M5" s="5"/>
      <c r="N5" s="5"/>
      <c r="O5" s="5"/>
      <c r="P5" s="6"/>
      <c r="Q5" s="36"/>
      <c r="R5" s="4"/>
      <c r="S5" s="4"/>
      <c r="T5" s="5"/>
      <c r="U5" s="6"/>
      <c r="V5" s="4"/>
      <c r="W5" s="4"/>
      <c r="X5" s="7"/>
      <c r="Y5" s="7"/>
      <c r="Z5" s="6"/>
    </row>
    <row r="6" spans="1:26" ht="14.25" customHeight="1">
      <c r="A6" s="3" t="s">
        <v>3</v>
      </c>
      <c r="B6" s="8"/>
      <c r="C6" s="8"/>
      <c r="D6" s="5"/>
      <c r="E6" s="5"/>
      <c r="F6" s="6"/>
      <c r="G6" s="5"/>
      <c r="H6" s="5"/>
      <c r="I6" s="5"/>
      <c r="J6" s="5"/>
      <c r="K6" s="6"/>
      <c r="L6" s="5"/>
      <c r="M6" s="5"/>
      <c r="N6" s="5">
        <f>15000+15000</f>
        <v>30000</v>
      </c>
      <c r="O6" s="5"/>
      <c r="P6" s="6"/>
      <c r="Q6" s="36"/>
      <c r="R6" s="4"/>
      <c r="S6" s="4"/>
      <c r="T6" s="9"/>
      <c r="U6" s="6"/>
      <c r="V6" s="8"/>
      <c r="W6" s="4"/>
      <c r="X6" s="7"/>
      <c r="Y6" s="7"/>
      <c r="Z6" s="6"/>
    </row>
    <row r="7" spans="1:26" ht="14.25" customHeight="1">
      <c r="A7" s="10" t="s">
        <v>4</v>
      </c>
      <c r="B7" s="5"/>
      <c r="C7" s="5"/>
      <c r="D7" s="11"/>
      <c r="E7" s="11"/>
      <c r="F7" s="12">
        <v>24000</v>
      </c>
      <c r="G7" s="11"/>
      <c r="H7" s="11">
        <v>28626.36</v>
      </c>
      <c r="I7" s="11"/>
      <c r="J7" s="11"/>
      <c r="K7" s="12"/>
      <c r="L7" s="4">
        <v>25000</v>
      </c>
      <c r="M7" s="4"/>
      <c r="N7" s="11"/>
      <c r="O7" s="4"/>
      <c r="P7" s="12">
        <v>26000</v>
      </c>
      <c r="Q7" s="31"/>
      <c r="R7" s="5"/>
      <c r="S7" s="11">
        <v>28626.36</v>
      </c>
      <c r="T7" s="11"/>
      <c r="U7" s="12">
        <v>25000</v>
      </c>
      <c r="V7" s="4">
        <v>24000</v>
      </c>
      <c r="W7" s="13"/>
      <c r="X7" s="5"/>
      <c r="Y7" s="5"/>
      <c r="Z7" s="12"/>
    </row>
    <row r="8" spans="1:26" ht="14.25" customHeight="1">
      <c r="A8" s="10" t="s">
        <v>5</v>
      </c>
      <c r="B8" s="4"/>
      <c r="C8" s="4"/>
      <c r="D8" s="11"/>
      <c r="E8" s="4"/>
      <c r="F8" s="12"/>
      <c r="G8" s="4"/>
      <c r="H8" s="4"/>
      <c r="I8" s="11"/>
      <c r="J8" s="4"/>
      <c r="K8" s="12"/>
      <c r="L8" s="4"/>
      <c r="M8" s="4"/>
      <c r="N8" s="4"/>
      <c r="O8" s="4"/>
      <c r="P8" s="12"/>
      <c r="Q8" s="36"/>
      <c r="R8" s="4"/>
      <c r="S8" s="4"/>
      <c r="T8" s="11"/>
      <c r="U8" s="6"/>
      <c r="V8" s="4"/>
      <c r="W8" s="4"/>
      <c r="X8" s="14"/>
      <c r="Y8" s="14"/>
      <c r="Z8" s="6"/>
    </row>
    <row r="9" spans="1:26" ht="14.25" customHeight="1">
      <c r="A9" s="10" t="s">
        <v>6</v>
      </c>
      <c r="B9" s="4"/>
      <c r="C9" s="4"/>
      <c r="D9" s="11"/>
      <c r="E9" s="11"/>
      <c r="F9" s="12"/>
      <c r="G9" s="14"/>
      <c r="H9" s="14"/>
      <c r="I9" s="11"/>
      <c r="J9" s="14"/>
      <c r="K9" s="12"/>
      <c r="L9" s="14"/>
      <c r="M9" s="14"/>
      <c r="N9" s="14"/>
      <c r="O9" s="14"/>
      <c r="P9" s="12"/>
      <c r="Q9" s="36"/>
      <c r="R9" s="4"/>
      <c r="S9" s="5">
        <v>5020</v>
      </c>
      <c r="T9" s="11"/>
      <c r="U9" s="6">
        <v>6668.84</v>
      </c>
      <c r="V9" s="14"/>
      <c r="W9" s="4"/>
      <c r="X9" s="14"/>
      <c r="Y9" s="14"/>
      <c r="Z9" s="6"/>
    </row>
    <row r="10" spans="1:26" ht="14.25" customHeight="1">
      <c r="A10" s="3" t="s">
        <v>7</v>
      </c>
      <c r="B10" s="5"/>
      <c r="C10" s="5"/>
      <c r="D10" s="11"/>
      <c r="E10" s="11"/>
      <c r="F10" s="12"/>
      <c r="G10" s="5"/>
      <c r="H10" s="5"/>
      <c r="I10" s="11">
        <v>8662.76</v>
      </c>
      <c r="J10" s="5"/>
      <c r="K10" s="12"/>
      <c r="L10" s="14"/>
      <c r="M10" s="5"/>
      <c r="N10" s="5"/>
      <c r="O10" s="5"/>
      <c r="P10" s="12"/>
      <c r="Q10" s="30"/>
      <c r="R10" s="5"/>
      <c r="S10" s="11"/>
      <c r="T10" s="9"/>
      <c r="U10" s="6"/>
      <c r="V10" s="5"/>
      <c r="W10" s="5"/>
      <c r="X10" s="4"/>
      <c r="Y10" s="4"/>
      <c r="Z10" s="6"/>
    </row>
    <row r="11" spans="1:26" ht="14.25" customHeight="1">
      <c r="A11" s="3" t="s">
        <v>8</v>
      </c>
      <c r="B11" s="11"/>
      <c r="C11" s="11"/>
      <c r="D11" s="5"/>
      <c r="E11" s="11"/>
      <c r="F11" s="12"/>
      <c r="G11" s="5"/>
      <c r="H11" s="5"/>
      <c r="I11" s="5">
        <v>4000</v>
      </c>
      <c r="J11" s="5"/>
      <c r="K11" s="12"/>
      <c r="L11" s="5"/>
      <c r="M11" s="5"/>
      <c r="N11" s="5">
        <v>4000</v>
      </c>
      <c r="O11" s="5"/>
      <c r="P11" s="6"/>
      <c r="Q11" s="30"/>
      <c r="R11" s="5"/>
      <c r="S11" s="5">
        <v>4000</v>
      </c>
      <c r="T11" s="9"/>
      <c r="U11" s="6"/>
      <c r="V11" s="11"/>
      <c r="W11" s="11"/>
      <c r="X11" s="5"/>
      <c r="Y11" s="5"/>
      <c r="Z11" s="6"/>
    </row>
    <row r="12" spans="1:26" ht="14.25" customHeight="1">
      <c r="A12" s="3" t="s">
        <v>9</v>
      </c>
      <c r="B12" s="11"/>
      <c r="C12" s="11"/>
      <c r="D12" s="11"/>
      <c r="E12" s="11"/>
      <c r="F12" s="6"/>
      <c r="G12" s="5"/>
      <c r="H12" s="5"/>
      <c r="I12" s="5"/>
      <c r="J12" s="5"/>
      <c r="K12" s="6"/>
      <c r="L12" s="5">
        <f>15924.09+2500</f>
        <v>18424.09</v>
      </c>
      <c r="M12" s="5"/>
      <c r="N12" s="5">
        <f>1740+1960.4</f>
        <v>3700.4</v>
      </c>
      <c r="O12" s="5"/>
      <c r="P12" s="6"/>
      <c r="Q12" s="30"/>
      <c r="R12" s="5">
        <f>3000+3804</f>
        <v>6804</v>
      </c>
      <c r="S12" s="5"/>
      <c r="T12" s="5"/>
      <c r="U12" s="6"/>
      <c r="V12" s="5"/>
      <c r="W12" s="11"/>
      <c r="X12" s="5"/>
      <c r="Y12" s="5"/>
      <c r="Z12" s="6">
        <v>10000</v>
      </c>
    </row>
    <row r="13" spans="1:26" ht="14.25" customHeight="1">
      <c r="A13" s="3" t="s">
        <v>10</v>
      </c>
      <c r="B13" s="5"/>
      <c r="C13" s="5"/>
      <c r="D13" s="11"/>
      <c r="E13" s="11"/>
      <c r="F13" s="6"/>
      <c r="G13" s="5"/>
      <c r="H13" s="5"/>
      <c r="I13" s="5"/>
      <c r="J13" s="5"/>
      <c r="K13" s="6">
        <f>4918.4+11444.99</f>
        <v>16363.39</v>
      </c>
      <c r="L13" s="5">
        <f>16488.24+6550.03+3000</f>
        <v>26038.27</v>
      </c>
      <c r="M13" s="5"/>
      <c r="N13" s="5">
        <v>4500</v>
      </c>
      <c r="O13" s="5"/>
      <c r="P13" s="6"/>
      <c r="Q13" s="30"/>
      <c r="R13" s="5"/>
      <c r="S13" s="5"/>
      <c r="T13" s="5"/>
      <c r="U13" s="6"/>
      <c r="V13" s="5"/>
      <c r="W13" s="5"/>
      <c r="X13" s="7"/>
      <c r="Y13" s="7"/>
      <c r="Z13" s="6"/>
    </row>
    <row r="14" spans="1:26" ht="14.25" customHeight="1">
      <c r="A14" s="3" t="s">
        <v>11</v>
      </c>
      <c r="B14" s="15"/>
      <c r="C14" s="15"/>
      <c r="D14" s="11"/>
      <c r="E14" s="11"/>
      <c r="F14" s="12"/>
      <c r="G14" s="5"/>
      <c r="H14" s="5"/>
      <c r="I14" s="5"/>
      <c r="J14" s="5"/>
      <c r="K14" s="12"/>
      <c r="L14" s="5"/>
      <c r="M14" s="5"/>
      <c r="N14" s="5"/>
      <c r="O14" s="5"/>
      <c r="P14" s="12"/>
      <c r="Q14" s="30"/>
      <c r="R14" s="4"/>
      <c r="S14" s="4"/>
      <c r="T14" s="4"/>
      <c r="U14" s="6"/>
      <c r="V14" s="4"/>
      <c r="W14" s="7"/>
      <c r="X14" s="7"/>
      <c r="Y14" s="7"/>
      <c r="Z14" s="6"/>
    </row>
    <row r="15" spans="1:26" ht="14.25" customHeight="1">
      <c r="A15" s="3" t="s">
        <v>12</v>
      </c>
      <c r="B15" s="5"/>
      <c r="C15" s="5"/>
      <c r="D15" s="11"/>
      <c r="E15" s="11"/>
      <c r="F15" s="12"/>
      <c r="G15" s="5"/>
      <c r="H15" s="5"/>
      <c r="I15" s="11"/>
      <c r="J15" s="5"/>
      <c r="K15" s="12"/>
      <c r="L15" s="5"/>
      <c r="M15" s="5"/>
      <c r="N15" s="5"/>
      <c r="O15" s="5"/>
      <c r="P15" s="12"/>
      <c r="Q15" s="30"/>
      <c r="R15" s="13"/>
      <c r="S15" s="5"/>
      <c r="T15" s="13"/>
      <c r="U15" s="6"/>
      <c r="V15" s="5"/>
      <c r="W15" s="4"/>
      <c r="X15" s="4"/>
      <c r="Y15" s="4"/>
      <c r="Z15" s="6"/>
    </row>
    <row r="16" spans="1:26" ht="14.25" customHeight="1">
      <c r="A16" s="3" t="s">
        <v>13</v>
      </c>
      <c r="B16" s="5"/>
      <c r="C16" s="5"/>
      <c r="D16" s="11"/>
      <c r="E16" s="11"/>
      <c r="F16" s="6"/>
      <c r="G16" s="5"/>
      <c r="H16" s="5"/>
      <c r="I16" s="5"/>
      <c r="J16" s="5"/>
      <c r="K16" s="6"/>
      <c r="L16" s="5"/>
      <c r="M16" s="4"/>
      <c r="N16" s="4"/>
      <c r="O16" s="4"/>
      <c r="P16" s="6">
        <v>30000</v>
      </c>
      <c r="Q16" s="30"/>
      <c r="R16" s="5"/>
      <c r="S16" s="5"/>
      <c r="T16" s="4"/>
      <c r="U16" s="6"/>
      <c r="V16" s="5"/>
      <c r="W16" s="5"/>
      <c r="X16" s="7"/>
      <c r="Y16" s="7"/>
      <c r="Z16" s="6"/>
    </row>
    <row r="17" spans="1:26" ht="14.25" customHeight="1">
      <c r="A17" s="3" t="s">
        <v>14</v>
      </c>
      <c r="B17" s="5"/>
      <c r="C17" s="5"/>
      <c r="D17" s="5"/>
      <c r="E17" s="5"/>
      <c r="F17" s="6"/>
      <c r="G17" s="5"/>
      <c r="H17" s="5"/>
      <c r="I17" s="5"/>
      <c r="J17" s="5"/>
      <c r="K17" s="6"/>
      <c r="L17" s="16"/>
      <c r="M17" s="16"/>
      <c r="N17" s="5"/>
      <c r="O17" s="16"/>
      <c r="P17" s="6"/>
      <c r="Q17" s="30"/>
      <c r="R17" s="5"/>
      <c r="S17" s="5"/>
      <c r="T17" s="5"/>
      <c r="U17" s="6"/>
      <c r="V17" s="5"/>
      <c r="W17" s="5"/>
      <c r="X17" s="5"/>
      <c r="Y17" s="5"/>
      <c r="Z17" s="6"/>
    </row>
    <row r="18" spans="1:26" ht="14.25" customHeight="1">
      <c r="A18" s="3" t="s">
        <v>15</v>
      </c>
      <c r="B18" s="5"/>
      <c r="C18" s="5"/>
      <c r="D18" s="11"/>
      <c r="E18" s="11"/>
      <c r="F18" s="6"/>
      <c r="G18" s="5"/>
      <c r="H18" s="5"/>
      <c r="I18" s="5"/>
      <c r="J18" s="5"/>
      <c r="K18" s="6"/>
      <c r="L18" s="4"/>
      <c r="M18" s="4"/>
      <c r="N18" s="4"/>
      <c r="O18" s="4"/>
      <c r="P18" s="6"/>
      <c r="Q18" s="30"/>
      <c r="R18" s="5"/>
      <c r="S18" s="5"/>
      <c r="T18" s="5"/>
      <c r="U18" s="6"/>
      <c r="V18" s="5"/>
      <c r="W18" s="7"/>
      <c r="X18" s="5">
        <v>70000</v>
      </c>
      <c r="Y18" s="5"/>
      <c r="Z18" s="6"/>
    </row>
    <row r="19" spans="1:26" ht="14.25" customHeight="1">
      <c r="A19" s="3" t="s">
        <v>16</v>
      </c>
      <c r="B19" s="5"/>
      <c r="C19" s="5"/>
      <c r="D19" s="5"/>
      <c r="E19" s="11"/>
      <c r="F19" s="6"/>
      <c r="G19" s="5"/>
      <c r="H19" s="5"/>
      <c r="I19" s="5">
        <v>50000</v>
      </c>
      <c r="J19" s="5"/>
      <c r="K19" s="6"/>
      <c r="L19" s="4"/>
      <c r="M19" s="4"/>
      <c r="N19" s="5">
        <v>50000</v>
      </c>
      <c r="O19" s="4"/>
      <c r="P19" s="6"/>
      <c r="Q19" s="30"/>
      <c r="R19" s="5"/>
      <c r="S19" s="5">
        <v>50000</v>
      </c>
      <c r="T19" s="7"/>
      <c r="U19" s="6"/>
      <c r="V19" s="7"/>
      <c r="W19" s="7"/>
      <c r="X19" s="5">
        <v>50000</v>
      </c>
      <c r="Y19" s="7"/>
      <c r="Z19" s="6"/>
    </row>
    <row r="20" spans="1:26" ht="14.25" customHeight="1">
      <c r="A20" s="3" t="s">
        <v>17</v>
      </c>
      <c r="B20" s="5"/>
      <c r="C20" s="5"/>
      <c r="D20" s="5"/>
      <c r="E20" s="5"/>
      <c r="F20" s="6"/>
      <c r="G20" s="5"/>
      <c r="H20" s="5"/>
      <c r="I20" s="5">
        <v>80000</v>
      </c>
      <c r="J20" s="5"/>
      <c r="K20" s="6"/>
      <c r="L20" s="5"/>
      <c r="M20" s="7"/>
      <c r="N20" s="5">
        <v>315000</v>
      </c>
      <c r="O20" s="7"/>
      <c r="P20" s="6"/>
      <c r="Q20" s="30"/>
      <c r="R20" s="7"/>
      <c r="S20" s="5">
        <v>80000</v>
      </c>
      <c r="T20" s="5"/>
      <c r="U20" s="6"/>
      <c r="V20" s="5"/>
      <c r="W20" s="5"/>
      <c r="X20" s="5">
        <f>100000+235000+80000</f>
        <v>415000</v>
      </c>
      <c r="Y20" s="5"/>
      <c r="Z20" s="6"/>
    </row>
    <row r="21" spans="1:26" ht="14.25" customHeight="1">
      <c r="A21" s="3" t="s">
        <v>18</v>
      </c>
      <c r="B21" s="5"/>
      <c r="C21" s="5"/>
      <c r="D21" s="11"/>
      <c r="E21" s="11"/>
      <c r="F21" s="6"/>
      <c r="G21" s="5"/>
      <c r="H21" s="5"/>
      <c r="I21" s="5"/>
      <c r="J21" s="16"/>
      <c r="K21" s="6"/>
      <c r="L21" s="5"/>
      <c r="M21" s="16"/>
      <c r="N21" s="5"/>
      <c r="O21" s="5">
        <v>75000</v>
      </c>
      <c r="P21" s="6"/>
      <c r="Q21" s="30"/>
      <c r="R21" s="5"/>
      <c r="S21" s="5"/>
      <c r="T21" s="7"/>
      <c r="U21" s="6"/>
      <c r="V21" s="5"/>
      <c r="W21" s="7"/>
      <c r="X21" s="5">
        <v>75000</v>
      </c>
      <c r="Y21" s="7"/>
      <c r="Z21" s="6"/>
    </row>
    <row r="22" spans="1:26" ht="14.25" customHeight="1">
      <c r="A22" s="3" t="s">
        <v>19</v>
      </c>
      <c r="B22" s="5"/>
      <c r="C22" s="7"/>
      <c r="D22" s="11"/>
      <c r="E22" s="11"/>
      <c r="F22" s="6"/>
      <c r="G22" s="16"/>
      <c r="H22" s="16"/>
      <c r="I22" s="16"/>
      <c r="J22" s="16"/>
      <c r="K22" s="6"/>
      <c r="L22" s="16"/>
      <c r="M22" s="16"/>
      <c r="N22" s="16"/>
      <c r="O22" s="16"/>
      <c r="P22" s="6"/>
      <c r="Q22" s="30"/>
      <c r="R22" s="5"/>
      <c r="S22" s="5"/>
      <c r="T22" s="7"/>
      <c r="U22" s="6"/>
      <c r="V22" s="5"/>
      <c r="W22" s="7"/>
      <c r="X22" s="7"/>
      <c r="Y22" s="7"/>
      <c r="Z22" s="6"/>
    </row>
    <row r="23" spans="1:26" ht="14.25" customHeight="1">
      <c r="A23" s="3" t="s">
        <v>20</v>
      </c>
      <c r="B23" s="5"/>
      <c r="C23" s="14"/>
      <c r="D23" s="11"/>
      <c r="E23" s="11"/>
      <c r="F23" s="6"/>
      <c r="G23" s="5"/>
      <c r="H23" s="5"/>
      <c r="I23" s="5"/>
      <c r="J23" s="16"/>
      <c r="K23" s="6"/>
      <c r="L23" s="16"/>
      <c r="M23" s="16"/>
      <c r="N23" s="5"/>
      <c r="O23" s="5"/>
      <c r="P23" s="6"/>
      <c r="Q23" s="30"/>
      <c r="R23" s="5"/>
      <c r="S23" s="5"/>
      <c r="T23" s="14"/>
      <c r="U23" s="6"/>
      <c r="V23" s="5"/>
      <c r="W23" s="14"/>
      <c r="X23" s="14"/>
      <c r="Y23" s="14"/>
      <c r="Z23" s="6"/>
    </row>
    <row r="24" spans="1:26" ht="14.25" customHeight="1">
      <c r="A24" s="3" t="s">
        <v>21</v>
      </c>
      <c r="B24" s="7"/>
      <c r="C24" s="5"/>
      <c r="D24" s="7"/>
      <c r="E24" s="5"/>
      <c r="F24" s="6"/>
      <c r="G24" s="5"/>
      <c r="H24" s="5"/>
      <c r="I24" s="5"/>
      <c r="J24" s="5"/>
      <c r="K24" s="6"/>
      <c r="L24" s="7"/>
      <c r="M24" s="7"/>
      <c r="N24" s="5"/>
      <c r="O24" s="5">
        <v>1570000</v>
      </c>
      <c r="P24" s="6"/>
      <c r="Q24" s="30"/>
      <c r="R24" s="5"/>
      <c r="S24" s="5">
        <v>70000</v>
      </c>
      <c r="T24" s="5"/>
      <c r="U24" s="6"/>
      <c r="V24" s="7"/>
      <c r="W24" s="5"/>
      <c r="X24" s="5">
        <v>1570000</v>
      </c>
      <c r="Y24" s="7"/>
      <c r="Z24" s="6"/>
    </row>
    <row r="25" spans="1:26" ht="14.25" customHeight="1">
      <c r="A25" s="3" t="s">
        <v>22</v>
      </c>
      <c r="B25" s="5"/>
      <c r="C25" s="5"/>
      <c r="D25" s="11"/>
      <c r="E25" s="11"/>
      <c r="F25" s="6"/>
      <c r="G25" s="7"/>
      <c r="H25" s="7">
        <v>280000</v>
      </c>
      <c r="I25" s="5"/>
      <c r="J25" s="7"/>
      <c r="K25" s="6"/>
      <c r="L25" s="7"/>
      <c r="M25" s="7"/>
      <c r="N25" s="7"/>
      <c r="O25" s="5"/>
      <c r="P25" s="6"/>
      <c r="Q25" s="30"/>
      <c r="R25" s="5"/>
      <c r="S25" s="5"/>
      <c r="T25" s="7"/>
      <c r="U25" s="6"/>
      <c r="V25" s="5"/>
      <c r="W25" s="7"/>
      <c r="X25" s="17"/>
      <c r="Y25" s="17"/>
      <c r="Z25" s="6"/>
    </row>
    <row r="26" spans="1:26" ht="14.25" customHeight="1">
      <c r="A26" s="10" t="s">
        <v>23</v>
      </c>
      <c r="B26" s="5"/>
      <c r="C26" s="5"/>
      <c r="D26" s="11"/>
      <c r="E26" s="7"/>
      <c r="F26" s="6"/>
      <c r="G26" s="7"/>
      <c r="H26" s="7">
        <v>9000</v>
      </c>
      <c r="I26" s="7"/>
      <c r="J26" s="16"/>
      <c r="K26" s="6"/>
      <c r="L26" s="7"/>
      <c r="M26" s="7"/>
      <c r="N26" s="7"/>
      <c r="O26" s="5"/>
      <c r="P26" s="6"/>
      <c r="Q26" s="30"/>
      <c r="R26" s="5">
        <v>1900</v>
      </c>
      <c r="S26" s="5"/>
      <c r="T26" s="5"/>
      <c r="U26" s="6"/>
      <c r="V26" s="5"/>
      <c r="W26" s="5"/>
      <c r="X26" s="7"/>
      <c r="Y26" s="7"/>
      <c r="Z26" s="6"/>
    </row>
    <row r="27" spans="1:26" ht="14.25" customHeight="1">
      <c r="A27" s="18" t="s">
        <v>43</v>
      </c>
      <c r="B27" s="4"/>
      <c r="C27" s="4"/>
      <c r="D27" s="11"/>
      <c r="E27" s="11"/>
      <c r="F27" s="6"/>
      <c r="G27" s="4"/>
      <c r="H27" s="4"/>
      <c r="I27" s="5"/>
      <c r="J27" s="4"/>
      <c r="K27" s="12"/>
      <c r="L27" s="4"/>
      <c r="M27" s="4"/>
      <c r="N27" s="4"/>
      <c r="O27" s="5"/>
      <c r="P27" s="12"/>
      <c r="Q27" s="30"/>
      <c r="R27" s="4"/>
      <c r="S27" s="4"/>
      <c r="T27" s="4"/>
      <c r="U27" s="6"/>
      <c r="V27" s="4"/>
      <c r="W27" s="4"/>
      <c r="X27" s="14"/>
      <c r="Y27" s="14"/>
      <c r="Z27" s="6">
        <f>55216+51968+12992+105560+9744+24360+8932+22272+23664+5568+45240+4176+10440+3828+71640+29000</f>
        <v>484600</v>
      </c>
    </row>
    <row r="28" spans="1:26" s="22" customFormat="1" ht="14.25" customHeight="1" thickBot="1">
      <c r="A28" s="19" t="s">
        <v>25</v>
      </c>
      <c r="B28" s="20">
        <f>SUM(B5:B27)</f>
        <v>0</v>
      </c>
      <c r="C28" s="20">
        <f t="shared" ref="C28:Z28" si="0">SUM(C5:C27)</f>
        <v>0</v>
      </c>
      <c r="D28" s="20">
        <f t="shared" si="0"/>
        <v>0</v>
      </c>
      <c r="E28" s="20">
        <f t="shared" si="0"/>
        <v>0</v>
      </c>
      <c r="F28" s="21">
        <f>SUM(F5:F27)</f>
        <v>46249.69</v>
      </c>
      <c r="G28" s="20">
        <f>SUM(G5:G27)</f>
        <v>0</v>
      </c>
      <c r="H28" s="20">
        <f t="shared" ref="H28:J28" si="1">SUM(H5:H27)</f>
        <v>338519.88</v>
      </c>
      <c r="I28" s="20">
        <f>SUM(I5:I27)</f>
        <v>171035.06</v>
      </c>
      <c r="J28" s="20">
        <f t="shared" si="1"/>
        <v>0</v>
      </c>
      <c r="K28" s="20">
        <f>SUM(K5:K27)</f>
        <v>16363.39</v>
      </c>
      <c r="L28" s="20">
        <f>SUM(L5:L27)</f>
        <v>93984.22</v>
      </c>
      <c r="M28" s="20">
        <f t="shared" ref="M28:N28" si="2">SUM(M5:M27)</f>
        <v>0</v>
      </c>
      <c r="N28" s="20">
        <f t="shared" si="2"/>
        <v>407200.4</v>
      </c>
      <c r="O28" s="20">
        <f t="shared" si="0"/>
        <v>1645000</v>
      </c>
      <c r="P28" s="20">
        <f t="shared" si="0"/>
        <v>56000</v>
      </c>
      <c r="Q28" s="20">
        <f>SUM(Q5:Q27)</f>
        <v>0</v>
      </c>
      <c r="R28" s="20">
        <f>SUM(R5:R27)</f>
        <v>8704</v>
      </c>
      <c r="S28" s="20">
        <f>SUM(S5:S27)</f>
        <v>237646.36</v>
      </c>
      <c r="T28" s="20">
        <f>SUM(T5:T27)</f>
        <v>0</v>
      </c>
      <c r="U28" s="21">
        <f>SUM(U5:U27)</f>
        <v>31668.84</v>
      </c>
      <c r="V28" s="20">
        <f t="shared" si="0"/>
        <v>24000</v>
      </c>
      <c r="W28" s="20">
        <f t="shared" si="0"/>
        <v>0</v>
      </c>
      <c r="X28" s="20">
        <f t="shared" si="0"/>
        <v>2180000</v>
      </c>
      <c r="Y28" s="20">
        <f t="shared" si="0"/>
        <v>0</v>
      </c>
      <c r="Z28" s="20">
        <f t="shared" si="0"/>
        <v>494600</v>
      </c>
    </row>
    <row r="29" spans="1:26" ht="21.75" customHeight="1" thickTop="1" thickBot="1">
      <c r="A29" s="23" t="s">
        <v>26</v>
      </c>
      <c r="B29" s="51">
        <f>SUM(B28:F28)</f>
        <v>46249.69</v>
      </c>
      <c r="C29" s="51"/>
      <c r="D29" s="51"/>
      <c r="E29" s="51"/>
      <c r="F29" s="51"/>
      <c r="G29" s="51">
        <f>+G28+H28+I28+J28+K28</f>
        <v>525918.32999999996</v>
      </c>
      <c r="H29" s="51"/>
      <c r="I29" s="51"/>
      <c r="J29" s="51"/>
      <c r="K29" s="51"/>
      <c r="L29" s="51">
        <f>+L28+M28+N28+O28+P28</f>
        <v>2202184.62</v>
      </c>
      <c r="M29" s="51"/>
      <c r="N29" s="51"/>
      <c r="O29" s="51"/>
      <c r="P29" s="51"/>
      <c r="Q29" s="52">
        <f>+Q28+R28+S28+T28+U28</f>
        <v>278019.20000000001</v>
      </c>
      <c r="R29" s="52"/>
      <c r="S29" s="52"/>
      <c r="T29" s="52"/>
      <c r="U29" s="52"/>
      <c r="V29" s="52">
        <f>+V28+W28+X28+Y28+Z28</f>
        <v>2698600</v>
      </c>
      <c r="W29" s="52"/>
      <c r="X29" s="52"/>
      <c r="Y29" s="52"/>
      <c r="Z29" s="52"/>
    </row>
    <row r="30" spans="1:26" ht="21.75" hidden="1" customHeight="1" thickTop="1" thickBot="1">
      <c r="A30" s="24" t="s">
        <v>27</v>
      </c>
      <c r="B30" s="25"/>
      <c r="C30" s="25"/>
      <c r="D30" s="25"/>
      <c r="E30" s="25"/>
      <c r="F30" s="26"/>
      <c r="G30" s="25"/>
      <c r="H30" s="25"/>
      <c r="I30" s="25"/>
      <c r="J30" s="25"/>
      <c r="K30" s="26"/>
      <c r="L30" s="25"/>
      <c r="M30" s="25"/>
      <c r="N30" s="25"/>
      <c r="O30" s="25"/>
      <c r="P30" s="26"/>
      <c r="Q30" s="25"/>
      <c r="R30" s="25"/>
      <c r="S30" s="25"/>
      <c r="T30" s="25"/>
      <c r="U30" s="26"/>
      <c r="V30" s="25"/>
      <c r="W30" s="25"/>
      <c r="X30" s="25"/>
      <c r="Y30" s="25"/>
      <c r="Z30" s="25"/>
    </row>
    <row r="31" spans="1:26" ht="15" hidden="1" thickTop="1">
      <c r="A31" s="27">
        <f>+B29+G29+L29+Q29</f>
        <v>3052371.8400000003</v>
      </c>
      <c r="B31" s="25"/>
      <c r="C31" s="25"/>
      <c r="D31" s="25"/>
      <c r="E31" s="25"/>
      <c r="F31" s="26"/>
      <c r="G31" s="25"/>
      <c r="H31" s="25"/>
      <c r="I31" s="25"/>
      <c r="J31" s="25"/>
      <c r="K31" s="28"/>
      <c r="L31" s="25"/>
      <c r="M31" s="25"/>
      <c r="N31" s="25"/>
      <c r="O31" s="25"/>
      <c r="P31" s="26"/>
      <c r="Q31" s="25"/>
      <c r="R31" s="25"/>
      <c r="S31" s="25"/>
      <c r="T31" s="25"/>
      <c r="U31" s="26"/>
      <c r="V31" s="25"/>
      <c r="W31" s="25"/>
      <c r="X31" s="25"/>
      <c r="Y31" s="25"/>
      <c r="Z31" s="25"/>
    </row>
    <row r="32" spans="1:26" ht="15" thickTop="1"/>
    <row r="33" spans="1:20">
      <c r="A33" s="29" t="s">
        <v>28</v>
      </c>
    </row>
    <row r="39" spans="1:20">
      <c r="T39" s="35"/>
    </row>
    <row r="40" spans="1:20">
      <c r="T40" s="35"/>
    </row>
  </sheetData>
  <mergeCells count="11">
    <mergeCell ref="V1:Z3"/>
    <mergeCell ref="A1:A3"/>
    <mergeCell ref="B1:F3"/>
    <mergeCell ref="G1:K3"/>
    <mergeCell ref="L1:P3"/>
    <mergeCell ref="Q1:U3"/>
    <mergeCell ref="B29:F29"/>
    <mergeCell ref="G29:K29"/>
    <mergeCell ref="L29:P29"/>
    <mergeCell ref="Q29:U29"/>
    <mergeCell ref="V29:Z2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6407-A7F5-4E20-91D7-C2B89DCD99EE}">
  <dimension ref="A1:Z40"/>
  <sheetViews>
    <sheetView zoomScale="80" zoomScaleNormal="8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V11" sqref="V11"/>
    </sheetView>
  </sheetViews>
  <sheetFormatPr baseColWidth="10" defaultRowHeight="14.5"/>
  <cols>
    <col min="1" max="1" width="40.7265625" customWidth="1"/>
    <col min="2" max="2" width="13.54296875" hidden="1" customWidth="1"/>
    <col min="3" max="3" width="15.26953125" hidden="1" customWidth="1"/>
    <col min="4" max="5" width="13.54296875" hidden="1" customWidth="1"/>
    <col min="6" max="6" width="14.81640625" hidden="1" customWidth="1"/>
    <col min="7" max="7" width="13.54296875" hidden="1" customWidth="1"/>
    <col min="8" max="9" width="15.26953125" hidden="1" customWidth="1"/>
    <col min="10" max="10" width="13.54296875" hidden="1" customWidth="1"/>
    <col min="11" max="14" width="15.26953125" hidden="1" customWidth="1"/>
    <col min="15" max="15" width="16.453125" hidden="1" customWidth="1"/>
    <col min="16" max="16" width="15.26953125" hidden="1" customWidth="1"/>
    <col min="17" max="18" width="15.26953125" customWidth="1"/>
    <col min="19" max="19" width="13.54296875" customWidth="1"/>
    <col min="20" max="20" width="15.26953125" customWidth="1"/>
    <col min="21" max="21" width="13.54296875" customWidth="1"/>
    <col min="22" max="24" width="15.26953125" customWidth="1"/>
    <col min="25" max="26" width="13.54296875" customWidth="1"/>
  </cols>
  <sheetData>
    <row r="1" spans="1:26">
      <c r="A1" s="62" t="s">
        <v>0</v>
      </c>
      <c r="B1" s="53" t="s">
        <v>44</v>
      </c>
      <c r="C1" s="54"/>
      <c r="D1" s="54"/>
      <c r="E1" s="54"/>
      <c r="F1" s="55"/>
      <c r="G1" s="53" t="s">
        <v>45</v>
      </c>
      <c r="H1" s="54"/>
      <c r="I1" s="54"/>
      <c r="J1" s="54"/>
      <c r="K1" s="55"/>
      <c r="L1" s="53" t="s">
        <v>46</v>
      </c>
      <c r="M1" s="54"/>
      <c r="N1" s="54"/>
      <c r="O1" s="54"/>
      <c r="P1" s="55"/>
      <c r="Q1" s="53" t="s">
        <v>47</v>
      </c>
      <c r="R1" s="54"/>
      <c r="S1" s="54"/>
      <c r="T1" s="54"/>
      <c r="U1" s="55"/>
      <c r="V1" s="53" t="s">
        <v>48</v>
      </c>
      <c r="W1" s="54"/>
      <c r="X1" s="54"/>
      <c r="Y1" s="54"/>
      <c r="Z1" s="55"/>
    </row>
    <row r="2" spans="1:26">
      <c r="A2" s="63"/>
      <c r="B2" s="56"/>
      <c r="C2" s="57"/>
      <c r="D2" s="57"/>
      <c r="E2" s="57"/>
      <c r="F2" s="58"/>
      <c r="G2" s="56"/>
      <c r="H2" s="57"/>
      <c r="I2" s="57"/>
      <c r="J2" s="57"/>
      <c r="K2" s="58"/>
      <c r="L2" s="56"/>
      <c r="M2" s="57"/>
      <c r="N2" s="57"/>
      <c r="O2" s="57"/>
      <c r="P2" s="58"/>
      <c r="Q2" s="56"/>
      <c r="R2" s="57"/>
      <c r="S2" s="57"/>
      <c r="T2" s="57"/>
      <c r="U2" s="58"/>
      <c r="V2" s="56"/>
      <c r="W2" s="57"/>
      <c r="X2" s="57"/>
      <c r="Y2" s="57"/>
      <c r="Z2" s="58"/>
    </row>
    <row r="3" spans="1:26">
      <c r="A3" s="64"/>
      <c r="B3" s="59"/>
      <c r="C3" s="60"/>
      <c r="D3" s="60"/>
      <c r="E3" s="60"/>
      <c r="F3" s="61"/>
      <c r="G3" s="59"/>
      <c r="H3" s="60"/>
      <c r="I3" s="60"/>
      <c r="J3" s="60"/>
      <c r="K3" s="61"/>
      <c r="L3" s="59"/>
      <c r="M3" s="60"/>
      <c r="N3" s="60"/>
      <c r="O3" s="60"/>
      <c r="P3" s="61"/>
      <c r="Q3" s="59"/>
      <c r="R3" s="60"/>
      <c r="S3" s="60"/>
      <c r="T3" s="60"/>
      <c r="U3" s="61"/>
      <c r="V3" s="59"/>
      <c r="W3" s="60"/>
      <c r="X3" s="60"/>
      <c r="Y3" s="60"/>
      <c r="Z3" s="61"/>
    </row>
    <row r="4" spans="1:26">
      <c r="A4" s="1" t="s">
        <v>1</v>
      </c>
      <c r="B4" s="2">
        <v>45383</v>
      </c>
      <c r="C4" s="2">
        <v>45384</v>
      </c>
      <c r="D4" s="2">
        <v>45385</v>
      </c>
      <c r="E4" s="2">
        <v>45386</v>
      </c>
      <c r="F4" s="2">
        <v>45387</v>
      </c>
      <c r="G4" s="2">
        <v>45390</v>
      </c>
      <c r="H4" s="2">
        <v>45391</v>
      </c>
      <c r="I4" s="2">
        <v>45392</v>
      </c>
      <c r="J4" s="2">
        <v>45393</v>
      </c>
      <c r="K4" s="2">
        <v>45394</v>
      </c>
      <c r="L4" s="2">
        <v>45397</v>
      </c>
      <c r="M4" s="2">
        <v>45398</v>
      </c>
      <c r="N4" s="2">
        <v>45399</v>
      </c>
      <c r="O4" s="2">
        <v>45400</v>
      </c>
      <c r="P4" s="2">
        <v>45401</v>
      </c>
      <c r="Q4" s="2">
        <v>45404</v>
      </c>
      <c r="R4" s="2">
        <v>45405</v>
      </c>
      <c r="S4" s="2">
        <v>45406</v>
      </c>
      <c r="T4" s="2">
        <v>45407</v>
      </c>
      <c r="U4" s="2">
        <v>45408</v>
      </c>
      <c r="V4" s="2">
        <v>45411</v>
      </c>
      <c r="W4" s="2">
        <v>45412</v>
      </c>
      <c r="X4" s="2"/>
      <c r="Y4" s="2"/>
      <c r="Z4" s="2"/>
    </row>
    <row r="5" spans="1:26" ht="14.25" customHeight="1">
      <c r="A5" s="3" t="s">
        <v>2</v>
      </c>
      <c r="B5" s="4"/>
      <c r="C5" s="4"/>
      <c r="D5" s="5">
        <v>22249.69</v>
      </c>
      <c r="E5" s="5"/>
      <c r="F5" s="6">
        <v>20893.52</v>
      </c>
      <c r="G5" s="5">
        <f>8109.48+20262.82+10907.88</f>
        <v>39280.18</v>
      </c>
      <c r="H5" s="5"/>
      <c r="I5" s="5"/>
      <c r="J5" s="5"/>
      <c r="K5" s="6"/>
      <c r="L5" s="5">
        <v>24521.86</v>
      </c>
      <c r="M5" s="5"/>
      <c r="N5" s="5"/>
      <c r="O5" s="5"/>
      <c r="P5" s="6"/>
      <c r="Q5" s="4"/>
      <c r="R5" s="4"/>
      <c r="S5" s="4"/>
      <c r="T5" s="5"/>
      <c r="U5" s="6"/>
      <c r="V5" s="4"/>
      <c r="W5" s="4"/>
      <c r="X5" s="7"/>
      <c r="Y5" s="7"/>
      <c r="Z5" s="6"/>
    </row>
    <row r="6" spans="1:26" ht="14.25" customHeight="1">
      <c r="A6" s="3" t="s">
        <v>3</v>
      </c>
      <c r="B6" s="8"/>
      <c r="C6" s="8"/>
      <c r="D6" s="5"/>
      <c r="E6" s="5"/>
      <c r="F6" s="6"/>
      <c r="G6" s="5"/>
      <c r="H6" s="5"/>
      <c r="I6" s="5"/>
      <c r="J6" s="5"/>
      <c r="K6" s="6"/>
      <c r="L6" s="5"/>
      <c r="M6" s="5"/>
      <c r="N6" s="5"/>
      <c r="O6" s="5"/>
      <c r="P6" s="6"/>
      <c r="Q6" s="4"/>
      <c r="R6" s="4"/>
      <c r="S6" s="4"/>
      <c r="T6" s="9"/>
      <c r="U6" s="6"/>
      <c r="V6" s="8"/>
      <c r="W6" s="4"/>
      <c r="X6" s="7"/>
      <c r="Y6" s="7"/>
      <c r="Z6" s="6"/>
    </row>
    <row r="7" spans="1:26" ht="14.25" customHeight="1">
      <c r="A7" s="10" t="s">
        <v>4</v>
      </c>
      <c r="B7" s="5"/>
      <c r="C7" s="5"/>
      <c r="D7" s="11">
        <v>24000</v>
      </c>
      <c r="E7" s="11"/>
      <c r="F7" s="12"/>
      <c r="G7" s="11">
        <v>28626.36</v>
      </c>
      <c r="H7" s="11"/>
      <c r="I7" s="11"/>
      <c r="J7" s="11"/>
      <c r="K7" s="6">
        <v>24000</v>
      </c>
      <c r="L7" s="4">
        <v>20000</v>
      </c>
      <c r="M7" s="4"/>
      <c r="N7" s="11"/>
      <c r="O7" s="4"/>
      <c r="P7" s="12"/>
      <c r="Q7" s="5">
        <v>24000</v>
      </c>
      <c r="R7" s="5"/>
      <c r="S7" s="11"/>
      <c r="T7" s="11"/>
      <c r="U7" s="12">
        <v>25000</v>
      </c>
      <c r="V7" s="11">
        <v>28626.36</v>
      </c>
      <c r="W7" s="13"/>
      <c r="X7" s="5"/>
      <c r="Y7" s="5"/>
      <c r="Z7" s="12"/>
    </row>
    <row r="8" spans="1:26" ht="14.25" customHeight="1">
      <c r="A8" s="10" t="s">
        <v>5</v>
      </c>
      <c r="B8" s="4"/>
      <c r="C8" s="4"/>
      <c r="D8" s="11"/>
      <c r="E8" s="4"/>
      <c r="F8" s="12"/>
      <c r="G8" s="4"/>
      <c r="H8" s="4"/>
      <c r="I8" s="11"/>
      <c r="J8" s="4"/>
      <c r="K8" s="12"/>
      <c r="L8" s="4"/>
      <c r="M8" s="4"/>
      <c r="N8" s="4"/>
      <c r="O8" s="4"/>
      <c r="P8" s="12"/>
      <c r="Q8" s="4">
        <f>400+300</f>
        <v>700</v>
      </c>
      <c r="R8" s="4"/>
      <c r="S8" s="4">
        <f>400+300</f>
        <v>700</v>
      </c>
      <c r="T8" s="11"/>
      <c r="U8" s="6"/>
      <c r="V8" s="4"/>
      <c r="W8" s="4"/>
      <c r="X8" s="14"/>
      <c r="Y8" s="14"/>
      <c r="Z8" s="6"/>
    </row>
    <row r="9" spans="1:26" ht="14.25" customHeight="1">
      <c r="A9" s="10" t="s">
        <v>6</v>
      </c>
      <c r="B9" s="4"/>
      <c r="C9" s="4"/>
      <c r="D9" s="11"/>
      <c r="E9" s="11"/>
      <c r="F9" s="12"/>
      <c r="G9" s="14"/>
      <c r="H9" s="14"/>
      <c r="I9" s="11"/>
      <c r="J9" s="14"/>
      <c r="K9" s="12"/>
      <c r="L9" s="14"/>
      <c r="M9" s="14"/>
      <c r="N9" s="5">
        <v>5020</v>
      </c>
      <c r="O9" s="14"/>
      <c r="P9" s="12"/>
      <c r="Q9" s="4">
        <v>6668.84</v>
      </c>
      <c r="R9" s="4"/>
      <c r="S9" s="4">
        <v>6668.84</v>
      </c>
      <c r="T9" s="11"/>
      <c r="U9" s="6"/>
      <c r="V9" s="14"/>
      <c r="W9" s="4"/>
      <c r="X9" s="14"/>
      <c r="Y9" s="14"/>
      <c r="Z9" s="6"/>
    </row>
    <row r="10" spans="1:26" ht="14.25" customHeight="1">
      <c r="A10" s="3" t="s">
        <v>7</v>
      </c>
      <c r="B10" s="5"/>
      <c r="C10" s="5"/>
      <c r="D10" s="11"/>
      <c r="E10" s="11"/>
      <c r="F10" s="12"/>
      <c r="G10" s="5"/>
      <c r="H10" s="5"/>
      <c r="I10" s="11">
        <v>8662.76</v>
      </c>
      <c r="J10" s="5"/>
      <c r="K10" s="12"/>
      <c r="L10" s="14"/>
      <c r="M10" s="5"/>
      <c r="N10" s="5">
        <f>8662.76+9280</f>
        <v>17942.760000000002</v>
      </c>
      <c r="O10" s="5"/>
      <c r="P10" s="12"/>
      <c r="Q10" s="5"/>
      <c r="R10" s="5"/>
      <c r="S10" s="11"/>
      <c r="T10" s="9"/>
      <c r="U10" s="6"/>
      <c r="V10" s="5"/>
      <c r="W10" s="5"/>
      <c r="X10" s="4"/>
      <c r="Y10" s="4"/>
      <c r="Z10" s="6"/>
    </row>
    <row r="11" spans="1:26" ht="14.25" customHeight="1">
      <c r="A11" s="3" t="s">
        <v>8</v>
      </c>
      <c r="B11" s="11"/>
      <c r="C11" s="11"/>
      <c r="D11" s="5"/>
      <c r="E11" s="11"/>
      <c r="F11" s="12"/>
      <c r="G11" s="5"/>
      <c r="H11" s="5"/>
      <c r="I11" s="5">
        <v>4000</v>
      </c>
      <c r="J11" s="5"/>
      <c r="K11" s="12"/>
      <c r="L11" s="5"/>
      <c r="M11" s="5"/>
      <c r="N11" s="5">
        <f>2500+2463.84</f>
        <v>4963.84</v>
      </c>
      <c r="O11" s="5"/>
      <c r="P11" s="6"/>
      <c r="Q11" s="5"/>
      <c r="R11" s="5"/>
      <c r="S11" s="5">
        <v>4000</v>
      </c>
      <c r="T11" s="9"/>
      <c r="U11" s="6"/>
      <c r="V11" s="11"/>
      <c r="W11" s="11"/>
      <c r="X11" s="5"/>
      <c r="Y11" s="5"/>
      <c r="Z11" s="6"/>
    </row>
    <row r="12" spans="1:26" ht="14.25" customHeight="1">
      <c r="A12" s="3" t="s">
        <v>9</v>
      </c>
      <c r="B12" s="11"/>
      <c r="C12" s="11"/>
      <c r="D12" s="11"/>
      <c r="E12" s="11"/>
      <c r="F12" s="6"/>
      <c r="G12" s="5"/>
      <c r="H12" s="5"/>
      <c r="I12" s="5"/>
      <c r="J12" s="5"/>
      <c r="K12" s="6"/>
      <c r="L12" s="5">
        <f>15924.09+2500</f>
        <v>18424.09</v>
      </c>
      <c r="M12" s="5"/>
      <c r="N12" s="5">
        <f>1086+2615.1</f>
        <v>3701.1</v>
      </c>
      <c r="O12" s="5"/>
      <c r="P12" s="6">
        <f>3000+3804+3804</f>
        <v>10608</v>
      </c>
      <c r="Q12" s="5"/>
      <c r="R12" s="5"/>
      <c r="S12" s="5">
        <f>1478.3+545.2+1317.6</f>
        <v>3341.1</v>
      </c>
      <c r="T12" s="5"/>
      <c r="U12" s="6"/>
      <c r="V12" s="11">
        <v>3114.97</v>
      </c>
      <c r="W12" s="11"/>
      <c r="X12" s="5"/>
      <c r="Y12" s="5"/>
      <c r="Z12" s="6"/>
    </row>
    <row r="13" spans="1:26" ht="14.25" customHeight="1">
      <c r="A13" s="3" t="s">
        <v>10</v>
      </c>
      <c r="B13" s="5"/>
      <c r="C13" s="5"/>
      <c r="D13" s="11"/>
      <c r="E13" s="11"/>
      <c r="F13" s="6"/>
      <c r="G13" s="5"/>
      <c r="H13" s="5"/>
      <c r="I13" s="5"/>
      <c r="J13" s="5"/>
      <c r="K13" s="6">
        <f>4918.4+11444.99</f>
        <v>16363.39</v>
      </c>
      <c r="L13" s="5"/>
      <c r="M13" s="5"/>
      <c r="N13" s="5">
        <f>6550.03+3000+4918.4</f>
        <v>14468.429999999998</v>
      </c>
      <c r="O13" s="5"/>
      <c r="P13" s="6"/>
      <c r="Q13" s="5"/>
      <c r="R13" s="5"/>
      <c r="S13" s="5"/>
      <c r="T13" s="5"/>
      <c r="U13" s="6"/>
      <c r="V13" s="5"/>
      <c r="W13" s="5"/>
      <c r="X13" s="7"/>
      <c r="Y13" s="7"/>
      <c r="Z13" s="6"/>
    </row>
    <row r="14" spans="1:26" ht="14.25" customHeight="1">
      <c r="A14" s="3" t="s">
        <v>11</v>
      </c>
      <c r="B14" s="15"/>
      <c r="C14" s="15"/>
      <c r="D14" s="11"/>
      <c r="E14" s="11"/>
      <c r="F14" s="12"/>
      <c r="G14" s="5"/>
      <c r="H14" s="5"/>
      <c r="I14" s="5"/>
      <c r="J14" s="5"/>
      <c r="K14" s="12"/>
      <c r="L14" s="5"/>
      <c r="M14" s="5"/>
      <c r="N14" s="5">
        <v>8897.5</v>
      </c>
      <c r="O14" s="5"/>
      <c r="P14" s="12"/>
      <c r="Q14" s="4"/>
      <c r="R14" s="4"/>
      <c r="S14" s="4"/>
      <c r="T14" s="4"/>
      <c r="U14" s="6"/>
      <c r="V14" s="4"/>
      <c r="W14" s="7"/>
      <c r="X14" s="7"/>
      <c r="Y14" s="7"/>
      <c r="Z14" s="6"/>
    </row>
    <row r="15" spans="1:26" ht="14.25" customHeight="1">
      <c r="A15" s="3" t="s">
        <v>12</v>
      </c>
      <c r="B15" s="5"/>
      <c r="C15" s="5"/>
      <c r="D15" s="11"/>
      <c r="E15" s="11"/>
      <c r="F15" s="12"/>
      <c r="G15" s="5"/>
      <c r="H15" s="5"/>
      <c r="I15" s="11"/>
      <c r="J15" s="5"/>
      <c r="K15" s="12"/>
      <c r="L15" s="5"/>
      <c r="M15" s="5"/>
      <c r="N15" s="5"/>
      <c r="O15" s="5"/>
      <c r="P15" s="12"/>
      <c r="Q15" s="13"/>
      <c r="R15" s="13"/>
      <c r="S15" s="5"/>
      <c r="T15" s="13"/>
      <c r="U15" s="6"/>
      <c r="V15" s="5"/>
      <c r="W15" s="4"/>
      <c r="X15" s="4"/>
      <c r="Y15" s="4"/>
      <c r="Z15" s="6"/>
    </row>
    <row r="16" spans="1:26" ht="14.25" customHeight="1">
      <c r="A16" s="3" t="s">
        <v>13</v>
      </c>
      <c r="B16" s="5"/>
      <c r="C16" s="5"/>
      <c r="D16" s="11"/>
      <c r="E16" s="11"/>
      <c r="F16" s="6"/>
      <c r="G16" s="5"/>
      <c r="H16" s="5"/>
      <c r="I16" s="5"/>
      <c r="J16" s="5"/>
      <c r="K16" s="6"/>
      <c r="L16" s="5"/>
      <c r="M16" s="4"/>
      <c r="N16" s="4"/>
      <c r="O16" s="4"/>
      <c r="P16" s="6"/>
      <c r="Q16" s="5"/>
      <c r="R16" s="5"/>
      <c r="S16" s="5">
        <f>142.69+380.94</f>
        <v>523.63</v>
      </c>
      <c r="T16" s="4"/>
      <c r="U16" s="6"/>
      <c r="V16" s="5"/>
      <c r="W16" s="5"/>
      <c r="X16" s="7"/>
      <c r="Y16" s="7"/>
      <c r="Z16" s="6"/>
    </row>
    <row r="17" spans="1:26" ht="14.25" customHeight="1">
      <c r="A17" s="3" t="s">
        <v>14</v>
      </c>
      <c r="B17" s="5"/>
      <c r="C17" s="5"/>
      <c r="D17" s="5"/>
      <c r="E17" s="5"/>
      <c r="F17" s="6"/>
      <c r="G17" s="5"/>
      <c r="H17" s="5"/>
      <c r="I17" s="5"/>
      <c r="J17" s="5"/>
      <c r="K17" s="6"/>
      <c r="L17" s="16"/>
      <c r="M17" s="16"/>
      <c r="N17" s="5"/>
      <c r="O17" s="16"/>
      <c r="P17" s="6"/>
      <c r="Q17" s="5"/>
      <c r="R17" s="5"/>
      <c r="S17" s="5"/>
      <c r="T17" s="5"/>
      <c r="U17" s="6"/>
      <c r="V17" s="5"/>
      <c r="W17" s="5"/>
      <c r="X17" s="5"/>
      <c r="Y17" s="5"/>
      <c r="Z17" s="6"/>
    </row>
    <row r="18" spans="1:26" ht="14.25" customHeight="1">
      <c r="A18" s="3" t="s">
        <v>15</v>
      </c>
      <c r="B18" s="5"/>
      <c r="C18" s="5"/>
      <c r="D18" s="11"/>
      <c r="E18" s="11"/>
      <c r="F18" s="6"/>
      <c r="G18" s="5"/>
      <c r="H18" s="5"/>
      <c r="I18" s="5"/>
      <c r="J18" s="5"/>
      <c r="K18" s="6"/>
      <c r="L18" s="4"/>
      <c r="M18" s="4"/>
      <c r="N18" s="4"/>
      <c r="O18" s="4"/>
      <c r="P18" s="6"/>
      <c r="Q18" s="5"/>
      <c r="R18" s="5"/>
      <c r="S18" s="5"/>
      <c r="T18" s="5"/>
      <c r="U18" s="6"/>
      <c r="V18" s="5"/>
      <c r="W18" s="5">
        <v>70000</v>
      </c>
      <c r="X18" s="5"/>
      <c r="Y18" s="5"/>
      <c r="Z18" s="6"/>
    </row>
    <row r="19" spans="1:26" ht="14.25" customHeight="1">
      <c r="A19" s="3" t="s">
        <v>16</v>
      </c>
      <c r="B19" s="5"/>
      <c r="C19" s="5"/>
      <c r="D19" s="5"/>
      <c r="E19" s="11"/>
      <c r="F19" s="6"/>
      <c r="G19" s="5"/>
      <c r="H19" s="5"/>
      <c r="I19" s="5">
        <v>50000</v>
      </c>
      <c r="J19" s="5"/>
      <c r="K19" s="6"/>
      <c r="L19" s="5">
        <v>50000</v>
      </c>
      <c r="M19" s="4"/>
      <c r="N19" s="5"/>
      <c r="O19" s="4"/>
      <c r="P19" s="6"/>
      <c r="Q19" s="5"/>
      <c r="R19" s="5"/>
      <c r="S19" s="5">
        <v>50000</v>
      </c>
      <c r="T19" s="7"/>
      <c r="U19" s="6"/>
      <c r="V19" s="7"/>
      <c r="W19" s="5">
        <v>50000</v>
      </c>
      <c r="X19" s="5"/>
      <c r="Y19" s="7"/>
      <c r="Z19" s="6"/>
    </row>
    <row r="20" spans="1:26" ht="14.25" customHeight="1">
      <c r="A20" s="3" t="s">
        <v>17</v>
      </c>
      <c r="B20" s="5"/>
      <c r="C20" s="5"/>
      <c r="D20" s="5"/>
      <c r="E20" s="5"/>
      <c r="F20" s="6"/>
      <c r="G20" s="5"/>
      <c r="H20" s="5"/>
      <c r="I20" s="5">
        <v>80000</v>
      </c>
      <c r="J20" s="5"/>
      <c r="K20" s="6"/>
      <c r="L20" s="5">
        <v>315000</v>
      </c>
      <c r="M20" s="7"/>
      <c r="N20" s="5"/>
      <c r="O20" s="7"/>
      <c r="P20" s="6"/>
      <c r="Q20" s="7"/>
      <c r="R20" s="7"/>
      <c r="S20" s="5">
        <v>80000</v>
      </c>
      <c r="T20" s="5"/>
      <c r="U20" s="6"/>
      <c r="V20" s="5"/>
      <c r="W20" s="5">
        <f>100000+235000+80000</f>
        <v>415000</v>
      </c>
      <c r="X20" s="5"/>
      <c r="Y20" s="5"/>
      <c r="Z20" s="6"/>
    </row>
    <row r="21" spans="1:26" ht="14.25" customHeight="1">
      <c r="A21" s="3" t="s">
        <v>18</v>
      </c>
      <c r="B21" s="5"/>
      <c r="C21" s="5"/>
      <c r="D21" s="11"/>
      <c r="E21" s="11"/>
      <c r="F21" s="6"/>
      <c r="G21" s="5"/>
      <c r="H21" s="5"/>
      <c r="I21" s="5"/>
      <c r="J21" s="16"/>
      <c r="K21" s="6"/>
      <c r="L21" s="5">
        <v>75000</v>
      </c>
      <c r="M21" s="16"/>
      <c r="N21" s="5"/>
      <c r="O21" s="5"/>
      <c r="P21" s="6"/>
      <c r="Q21" s="5"/>
      <c r="R21" s="5"/>
      <c r="S21" s="5"/>
      <c r="T21" s="7"/>
      <c r="U21" s="6"/>
      <c r="V21" s="5"/>
      <c r="W21" s="5">
        <v>75000</v>
      </c>
      <c r="X21" s="5"/>
      <c r="Y21" s="7"/>
      <c r="Z21" s="6"/>
    </row>
    <row r="22" spans="1:26" ht="14.25" customHeight="1">
      <c r="A22" s="3" t="s">
        <v>19</v>
      </c>
      <c r="B22" s="5"/>
      <c r="C22" s="7"/>
      <c r="D22" s="11"/>
      <c r="E22" s="11"/>
      <c r="F22" s="6"/>
      <c r="G22" s="16"/>
      <c r="H22" s="16"/>
      <c r="I22" s="16"/>
      <c r="J22" s="16"/>
      <c r="K22" s="6"/>
      <c r="L22" s="16"/>
      <c r="M22" s="16"/>
      <c r="N22" s="16"/>
      <c r="O22" s="16"/>
      <c r="P22" s="6"/>
      <c r="Q22" s="5"/>
      <c r="R22" s="5"/>
      <c r="S22" s="5"/>
      <c r="T22" s="7"/>
      <c r="U22" s="6"/>
      <c r="V22" s="5"/>
      <c r="W22" s="7"/>
      <c r="X22" s="7"/>
      <c r="Y22" s="7"/>
      <c r="Z22" s="6"/>
    </row>
    <row r="23" spans="1:26" ht="14.25" customHeight="1">
      <c r="A23" s="3" t="s">
        <v>20</v>
      </c>
      <c r="B23" s="5"/>
      <c r="C23" s="14"/>
      <c r="D23" s="11"/>
      <c r="E23" s="11"/>
      <c r="F23" s="6"/>
      <c r="G23" s="5"/>
      <c r="H23" s="5"/>
      <c r="I23" s="5"/>
      <c r="J23" s="16"/>
      <c r="K23" s="6"/>
      <c r="L23" s="16"/>
      <c r="M23" s="16"/>
      <c r="N23" s="5"/>
      <c r="O23" s="5"/>
      <c r="P23" s="6"/>
      <c r="Q23" s="5"/>
      <c r="R23" s="5"/>
      <c r="S23" s="5"/>
      <c r="T23" s="14"/>
      <c r="U23" s="6"/>
      <c r="V23" s="5"/>
      <c r="W23" s="14"/>
      <c r="X23" s="14"/>
      <c r="Y23" s="14"/>
      <c r="Z23" s="6"/>
    </row>
    <row r="24" spans="1:26" ht="14.25" customHeight="1">
      <c r="A24" s="3" t="s">
        <v>21</v>
      </c>
      <c r="B24" s="7"/>
      <c r="C24" s="5"/>
      <c r="D24" s="7"/>
      <c r="E24" s="5"/>
      <c r="F24" s="6"/>
      <c r="G24" s="5"/>
      <c r="H24" s="5"/>
      <c r="I24" s="5"/>
      <c r="J24" s="5"/>
      <c r="K24" s="6"/>
      <c r="L24" s="5">
        <v>1570000</v>
      </c>
      <c r="M24" s="7"/>
      <c r="N24" s="5"/>
      <c r="O24" s="5"/>
      <c r="P24" s="6"/>
      <c r="Q24" s="5"/>
      <c r="R24" s="5"/>
      <c r="S24" s="5">
        <v>70000</v>
      </c>
      <c r="T24" s="5"/>
      <c r="U24" s="6"/>
      <c r="V24" s="7"/>
      <c r="W24" s="5">
        <v>1570000</v>
      </c>
      <c r="X24" s="5"/>
      <c r="Y24" s="7"/>
      <c r="Z24" s="6"/>
    </row>
    <row r="25" spans="1:26" ht="14.25" customHeight="1">
      <c r="A25" s="3" t="s">
        <v>22</v>
      </c>
      <c r="B25" s="5"/>
      <c r="C25" s="5"/>
      <c r="D25" s="11"/>
      <c r="E25" s="11"/>
      <c r="F25" s="6"/>
      <c r="G25" s="7"/>
      <c r="H25" s="7">
        <v>280000</v>
      </c>
      <c r="I25" s="5"/>
      <c r="J25" s="7"/>
      <c r="K25" s="6"/>
      <c r="L25" s="7"/>
      <c r="M25" s="7"/>
      <c r="N25" s="7"/>
      <c r="O25" s="5"/>
      <c r="P25" s="6"/>
      <c r="Q25" s="5"/>
      <c r="R25" s="5"/>
      <c r="S25" s="5"/>
      <c r="T25" s="7"/>
      <c r="U25" s="6"/>
      <c r="V25" s="5"/>
      <c r="W25" s="7"/>
      <c r="X25" s="17"/>
      <c r="Y25" s="17"/>
      <c r="Z25" s="6"/>
    </row>
    <row r="26" spans="1:26" ht="14.25" customHeight="1">
      <c r="A26" s="10" t="s">
        <v>23</v>
      </c>
      <c r="B26" s="5"/>
      <c r="C26" s="5"/>
      <c r="D26" s="11"/>
      <c r="E26" s="7"/>
      <c r="F26" s="6"/>
      <c r="G26" s="7"/>
      <c r="H26" s="7">
        <v>9000</v>
      </c>
      <c r="I26" s="7"/>
      <c r="J26" s="16"/>
      <c r="K26" s="6"/>
      <c r="L26" s="7"/>
      <c r="M26" s="7"/>
      <c r="N26" s="7"/>
      <c r="O26" s="5"/>
      <c r="P26" s="6">
        <v>1960.4</v>
      </c>
      <c r="Q26" s="5"/>
      <c r="R26" s="5"/>
      <c r="S26" s="5"/>
      <c r="T26" s="5"/>
      <c r="U26" s="6"/>
      <c r="V26" s="5"/>
      <c r="W26" s="5"/>
      <c r="X26" s="7"/>
      <c r="Y26" s="7"/>
      <c r="Z26" s="6"/>
    </row>
    <row r="27" spans="1:26" ht="14.25" customHeight="1">
      <c r="A27" s="18" t="s">
        <v>43</v>
      </c>
      <c r="B27" s="4"/>
      <c r="C27" s="4"/>
      <c r="D27" s="11"/>
      <c r="E27" s="11"/>
      <c r="F27" s="6"/>
      <c r="G27" s="4"/>
      <c r="H27" s="4"/>
      <c r="I27" s="5"/>
      <c r="J27" s="4"/>
      <c r="K27" s="12"/>
      <c r="L27" s="4"/>
      <c r="M27" s="4"/>
      <c r="N27" s="4"/>
      <c r="O27" s="5"/>
      <c r="P27" s="12"/>
      <c r="Q27" s="4"/>
      <c r="R27" s="4"/>
      <c r="S27" s="4"/>
      <c r="T27" s="4"/>
      <c r="U27" s="6"/>
      <c r="V27" s="4"/>
      <c r="W27" s="4"/>
      <c r="X27" s="14"/>
      <c r="Y27" s="14"/>
      <c r="Z27" s="6"/>
    </row>
    <row r="28" spans="1:26" s="22" customFormat="1" ht="14.25" customHeight="1" thickBot="1">
      <c r="A28" s="19" t="s">
        <v>25</v>
      </c>
      <c r="B28" s="20">
        <f>SUM(B5:B27)</f>
        <v>0</v>
      </c>
      <c r="C28" s="20">
        <f t="shared" ref="C28:Z28" si="0">SUM(C5:C27)</f>
        <v>0</v>
      </c>
      <c r="D28" s="20">
        <f t="shared" si="0"/>
        <v>46249.69</v>
      </c>
      <c r="E28" s="20">
        <f t="shared" si="0"/>
        <v>0</v>
      </c>
      <c r="F28" s="21">
        <f>SUM(F5:F27)</f>
        <v>20893.52</v>
      </c>
      <c r="G28" s="20">
        <f>SUM(G5:G27)</f>
        <v>67906.540000000008</v>
      </c>
      <c r="H28" s="20">
        <f t="shared" ref="H28:J28" si="1">SUM(H5:H27)</f>
        <v>289000</v>
      </c>
      <c r="I28" s="20">
        <f>SUM(I5:I27)</f>
        <v>142662.76</v>
      </c>
      <c r="J28" s="20">
        <f t="shared" si="1"/>
        <v>0</v>
      </c>
      <c r="K28" s="20">
        <f>SUM(K5:K27)</f>
        <v>40363.39</v>
      </c>
      <c r="L28" s="20">
        <f>SUM(L5:L27)</f>
        <v>2072945.95</v>
      </c>
      <c r="M28" s="20">
        <f t="shared" ref="M28:N28" si="2">SUM(M5:M27)</f>
        <v>0</v>
      </c>
      <c r="N28" s="20">
        <f t="shared" si="2"/>
        <v>54993.63</v>
      </c>
      <c r="O28" s="20">
        <f t="shared" si="0"/>
        <v>0</v>
      </c>
      <c r="P28" s="20">
        <f t="shared" si="0"/>
        <v>12568.4</v>
      </c>
      <c r="Q28" s="20">
        <f>SUM(Q5:Q27)</f>
        <v>31368.84</v>
      </c>
      <c r="R28" s="20">
        <f>SUM(R5:R27)</f>
        <v>0</v>
      </c>
      <c r="S28" s="20">
        <f>SUM(S5:S27)</f>
        <v>215233.57</v>
      </c>
      <c r="T28" s="20">
        <f>SUM(T5:T27)</f>
        <v>0</v>
      </c>
      <c r="U28" s="21">
        <f>SUM(U5:U27)</f>
        <v>25000</v>
      </c>
      <c r="V28" s="20">
        <f t="shared" si="0"/>
        <v>31741.33</v>
      </c>
      <c r="W28" s="20">
        <f t="shared" si="0"/>
        <v>2180000</v>
      </c>
      <c r="X28" s="20">
        <f t="shared" si="0"/>
        <v>0</v>
      </c>
      <c r="Y28" s="20">
        <f t="shared" si="0"/>
        <v>0</v>
      </c>
      <c r="Z28" s="20">
        <f t="shared" si="0"/>
        <v>0</v>
      </c>
    </row>
    <row r="29" spans="1:26" ht="21.75" customHeight="1" thickTop="1" thickBot="1">
      <c r="A29" s="23" t="s">
        <v>26</v>
      </c>
      <c r="B29" s="51">
        <f>SUM(B28:F28)</f>
        <v>67143.210000000006</v>
      </c>
      <c r="C29" s="51"/>
      <c r="D29" s="51"/>
      <c r="E29" s="51"/>
      <c r="F29" s="51"/>
      <c r="G29" s="51">
        <f>+G28+H28+I28+J28+K28</f>
        <v>539932.69000000006</v>
      </c>
      <c r="H29" s="51"/>
      <c r="I29" s="51"/>
      <c r="J29" s="51"/>
      <c r="K29" s="51"/>
      <c r="L29" s="51">
        <f>+L28+M28+N28+O28+P28</f>
        <v>2140507.98</v>
      </c>
      <c r="M29" s="51"/>
      <c r="N29" s="51"/>
      <c r="O29" s="51"/>
      <c r="P29" s="51"/>
      <c r="Q29" s="52">
        <f>+Q28+R28+S28+T28+U28</f>
        <v>271602.41000000003</v>
      </c>
      <c r="R29" s="52"/>
      <c r="S29" s="52"/>
      <c r="T29" s="52"/>
      <c r="U29" s="52"/>
      <c r="V29" s="52">
        <f>+V28+W28+X28+Y28+Z28</f>
        <v>2211741.33</v>
      </c>
      <c r="W29" s="52"/>
      <c r="X29" s="52"/>
      <c r="Y29" s="52"/>
      <c r="Z29" s="52"/>
    </row>
    <row r="30" spans="1:26" ht="21.75" hidden="1" customHeight="1" thickTop="1" thickBot="1">
      <c r="A30" s="24" t="s">
        <v>27</v>
      </c>
      <c r="B30" s="25"/>
      <c r="C30" s="25"/>
      <c r="D30" s="25"/>
      <c r="E30" s="25"/>
      <c r="F30" s="26"/>
      <c r="G30" s="25"/>
      <c r="H30" s="25"/>
      <c r="I30" s="25"/>
      <c r="J30" s="25"/>
      <c r="K30" s="26"/>
      <c r="L30" s="25"/>
      <c r="M30" s="25"/>
      <c r="N30" s="25"/>
      <c r="O30" s="25"/>
      <c r="P30" s="26"/>
      <c r="Q30" s="25"/>
      <c r="R30" s="25"/>
      <c r="S30" s="25"/>
      <c r="T30" s="25"/>
      <c r="U30" s="26"/>
      <c r="V30" s="25"/>
      <c r="W30" s="25"/>
      <c r="X30" s="25"/>
      <c r="Y30" s="25"/>
      <c r="Z30" s="25"/>
    </row>
    <row r="31" spans="1:26" ht="15" hidden="1" thickTop="1">
      <c r="A31" s="27">
        <f>+B29+G29+L29+Q29</f>
        <v>3019186.29</v>
      </c>
      <c r="B31" s="25"/>
      <c r="C31" s="25"/>
      <c r="D31" s="25"/>
      <c r="E31" s="25"/>
      <c r="F31" s="26"/>
      <c r="G31" s="25"/>
      <c r="H31" s="25"/>
      <c r="I31" s="25"/>
      <c r="J31" s="25"/>
      <c r="K31" s="28"/>
      <c r="L31" s="25"/>
      <c r="M31" s="25"/>
      <c r="N31" s="25"/>
      <c r="O31" s="25"/>
      <c r="P31" s="26"/>
      <c r="Q31" s="25"/>
      <c r="R31" s="25"/>
      <c r="S31" s="25"/>
      <c r="T31" s="25"/>
      <c r="U31" s="26"/>
      <c r="V31" s="25"/>
      <c r="W31" s="25"/>
      <c r="X31" s="25"/>
      <c r="Y31" s="25"/>
      <c r="Z31" s="25"/>
    </row>
    <row r="32" spans="1:26" ht="15" thickTop="1"/>
    <row r="33" spans="1:20">
      <c r="A33" s="29" t="s">
        <v>28</v>
      </c>
    </row>
    <row r="39" spans="1:20">
      <c r="T39" s="35"/>
    </row>
    <row r="40" spans="1:20">
      <c r="T40" s="35"/>
    </row>
  </sheetData>
  <mergeCells count="11">
    <mergeCell ref="V1:Z3"/>
    <mergeCell ref="A1:A3"/>
    <mergeCell ref="B1:F3"/>
    <mergeCell ref="G1:K3"/>
    <mergeCell ref="L1:P3"/>
    <mergeCell ref="Q1:U3"/>
    <mergeCell ref="B29:F29"/>
    <mergeCell ref="G29:K29"/>
    <mergeCell ref="L29:P29"/>
    <mergeCell ref="Q29:U29"/>
    <mergeCell ref="V29:Z2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AB80-C3F2-490B-BE3F-7D12CDD511F8}">
  <dimension ref="A1:Z4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7" sqref="F17"/>
    </sheetView>
  </sheetViews>
  <sheetFormatPr baseColWidth="10" defaultRowHeight="14.5"/>
  <cols>
    <col min="1" max="1" width="40.7265625" customWidth="1"/>
    <col min="2" max="2" width="13.54296875" customWidth="1"/>
    <col min="3" max="3" width="15.26953125" customWidth="1"/>
    <col min="4" max="5" width="13.54296875" customWidth="1"/>
    <col min="6" max="6" width="14.81640625" customWidth="1"/>
    <col min="7" max="7" width="13.54296875" customWidth="1"/>
    <col min="8" max="9" width="15.26953125" customWidth="1"/>
    <col min="10" max="10" width="13.54296875" customWidth="1"/>
    <col min="11" max="14" width="15.26953125" customWidth="1"/>
    <col min="15" max="15" width="16.453125" customWidth="1"/>
    <col min="16" max="18" width="15.26953125" customWidth="1"/>
    <col min="19" max="19" width="13.54296875" customWidth="1"/>
    <col min="20" max="20" width="15.26953125" customWidth="1"/>
    <col min="21" max="21" width="13.54296875" customWidth="1"/>
    <col min="22" max="24" width="15.26953125" customWidth="1"/>
    <col min="25" max="25" width="15.26953125" bestFit="1" customWidth="1"/>
    <col min="26" max="26" width="13.54296875" customWidth="1"/>
  </cols>
  <sheetData>
    <row r="1" spans="1:26">
      <c r="A1" s="62" t="s">
        <v>0</v>
      </c>
      <c r="B1" s="53" t="s">
        <v>48</v>
      </c>
      <c r="C1" s="54"/>
      <c r="D1" s="54"/>
      <c r="E1" s="54"/>
      <c r="F1" s="55"/>
      <c r="G1" s="53" t="s">
        <v>49</v>
      </c>
      <c r="H1" s="54"/>
      <c r="I1" s="54"/>
      <c r="J1" s="54"/>
      <c r="K1" s="55"/>
      <c r="L1" s="53" t="s">
        <v>50</v>
      </c>
      <c r="M1" s="54"/>
      <c r="N1" s="54"/>
      <c r="O1" s="54"/>
      <c r="P1" s="55"/>
      <c r="Q1" s="53" t="s">
        <v>51</v>
      </c>
      <c r="R1" s="54"/>
      <c r="S1" s="54"/>
      <c r="T1" s="54"/>
      <c r="U1" s="55"/>
      <c r="V1" s="53" t="s">
        <v>52</v>
      </c>
      <c r="W1" s="54"/>
      <c r="X1" s="54"/>
      <c r="Y1" s="54"/>
      <c r="Z1" s="55"/>
    </row>
    <row r="2" spans="1:26">
      <c r="A2" s="63"/>
      <c r="B2" s="56"/>
      <c r="C2" s="57"/>
      <c r="D2" s="57"/>
      <c r="E2" s="57"/>
      <c r="F2" s="58"/>
      <c r="G2" s="56"/>
      <c r="H2" s="57"/>
      <c r="I2" s="57"/>
      <c r="J2" s="57"/>
      <c r="K2" s="58"/>
      <c r="L2" s="56"/>
      <c r="M2" s="57"/>
      <c r="N2" s="57"/>
      <c r="O2" s="57"/>
      <c r="P2" s="58"/>
      <c r="Q2" s="56"/>
      <c r="R2" s="57"/>
      <c r="S2" s="57"/>
      <c r="T2" s="57"/>
      <c r="U2" s="58"/>
      <c r="V2" s="56"/>
      <c r="W2" s="57"/>
      <c r="X2" s="57"/>
      <c r="Y2" s="57"/>
      <c r="Z2" s="58"/>
    </row>
    <row r="3" spans="1:26">
      <c r="A3" s="64"/>
      <c r="B3" s="59"/>
      <c r="C3" s="60"/>
      <c r="D3" s="60"/>
      <c r="E3" s="60"/>
      <c r="F3" s="61"/>
      <c r="G3" s="59"/>
      <c r="H3" s="60"/>
      <c r="I3" s="60"/>
      <c r="J3" s="60"/>
      <c r="K3" s="61"/>
      <c r="L3" s="59"/>
      <c r="M3" s="60"/>
      <c r="N3" s="60"/>
      <c r="O3" s="60"/>
      <c r="P3" s="61"/>
      <c r="Q3" s="59"/>
      <c r="R3" s="60"/>
      <c r="S3" s="60"/>
      <c r="T3" s="60"/>
      <c r="U3" s="61"/>
      <c r="V3" s="59"/>
      <c r="W3" s="60"/>
      <c r="X3" s="60"/>
      <c r="Y3" s="60"/>
      <c r="Z3" s="61"/>
    </row>
    <row r="4" spans="1:26">
      <c r="A4" s="1" t="s">
        <v>1</v>
      </c>
      <c r="B4" s="2">
        <v>45411</v>
      </c>
      <c r="C4" s="2">
        <v>45412</v>
      </c>
      <c r="D4" s="2">
        <v>45413</v>
      </c>
      <c r="E4" s="2">
        <v>45414</v>
      </c>
      <c r="F4" s="2">
        <v>45415</v>
      </c>
      <c r="G4" s="2">
        <v>45418</v>
      </c>
      <c r="H4" s="2">
        <v>45419</v>
      </c>
      <c r="I4" s="2">
        <v>45420</v>
      </c>
      <c r="J4" s="2">
        <v>45421</v>
      </c>
      <c r="K4" s="2">
        <v>45422</v>
      </c>
      <c r="L4" s="2">
        <v>45425</v>
      </c>
      <c r="M4" s="2">
        <v>45426</v>
      </c>
      <c r="N4" s="2">
        <v>45427</v>
      </c>
      <c r="O4" s="2">
        <v>45428</v>
      </c>
      <c r="P4" s="2">
        <v>45429</v>
      </c>
      <c r="Q4" s="2">
        <v>45432</v>
      </c>
      <c r="R4" s="2">
        <v>45433</v>
      </c>
      <c r="S4" s="2">
        <v>45434</v>
      </c>
      <c r="T4" s="2">
        <v>45435</v>
      </c>
      <c r="U4" s="2">
        <v>45436</v>
      </c>
      <c r="V4" s="2">
        <v>45439</v>
      </c>
      <c r="W4" s="2">
        <v>45440</v>
      </c>
      <c r="X4" s="2">
        <v>45441</v>
      </c>
      <c r="Y4" s="2">
        <v>45442</v>
      </c>
      <c r="Z4" s="2">
        <v>45443</v>
      </c>
    </row>
    <row r="5" spans="1:26" ht="14.25" customHeight="1">
      <c r="A5" s="3" t="s">
        <v>2</v>
      </c>
      <c r="B5" s="4"/>
      <c r="C5" s="4"/>
      <c r="D5" s="5"/>
      <c r="E5" s="5"/>
      <c r="F5" s="6">
        <v>22249.69</v>
      </c>
      <c r="G5" s="5">
        <v>20893.52</v>
      </c>
      <c r="H5" s="5"/>
      <c r="I5" s="5">
        <f>8109.48+20262.82+10907.88</f>
        <v>39280.18</v>
      </c>
      <c r="J5" s="5"/>
      <c r="K5" s="6">
        <v>24521.86</v>
      </c>
      <c r="L5" s="5"/>
      <c r="M5" s="5"/>
      <c r="N5" s="5"/>
      <c r="O5" s="5"/>
      <c r="P5" s="6"/>
      <c r="Q5" s="4"/>
      <c r="R5" s="4"/>
      <c r="S5" s="4"/>
      <c r="T5" s="5"/>
      <c r="U5" s="6"/>
      <c r="V5" s="4"/>
      <c r="W5" s="4"/>
      <c r="X5" s="7"/>
      <c r="Y5" s="7"/>
      <c r="Z5" s="6"/>
    </row>
    <row r="6" spans="1:26" ht="14.25" customHeight="1">
      <c r="A6" s="3" t="s">
        <v>3</v>
      </c>
      <c r="B6" s="8"/>
      <c r="C6" s="8"/>
      <c r="D6" s="5"/>
      <c r="E6" s="5"/>
      <c r="F6" s="6"/>
      <c r="G6" s="5"/>
      <c r="H6" s="5"/>
      <c r="I6" s="5"/>
      <c r="J6" s="5"/>
      <c r="K6" s="6"/>
      <c r="L6" s="5"/>
      <c r="M6" s="5"/>
      <c r="N6" s="5"/>
      <c r="O6" s="5"/>
      <c r="P6" s="6"/>
      <c r="Q6" s="4"/>
      <c r="R6" s="4"/>
      <c r="S6" s="4"/>
      <c r="T6" s="9"/>
      <c r="U6" s="6"/>
      <c r="V6" s="8"/>
      <c r="W6" s="4"/>
      <c r="X6" s="7"/>
      <c r="Y6" s="7"/>
      <c r="Z6" s="6"/>
    </row>
    <row r="7" spans="1:26" ht="14.25" customHeight="1">
      <c r="A7" s="10" t="s">
        <v>4</v>
      </c>
      <c r="B7" s="5"/>
      <c r="C7" s="5"/>
      <c r="D7" s="11"/>
      <c r="E7" s="11"/>
      <c r="F7" s="12"/>
      <c r="G7" s="11">
        <v>24000</v>
      </c>
      <c r="H7" s="11"/>
      <c r="I7" s="11"/>
      <c r="J7" s="11"/>
      <c r="K7" s="6"/>
      <c r="L7" s="4">
        <v>24000</v>
      </c>
      <c r="M7" s="4"/>
      <c r="N7" s="11"/>
      <c r="O7" s="4"/>
      <c r="P7" s="12"/>
      <c r="Q7" s="5">
        <v>24000</v>
      </c>
      <c r="R7" s="5"/>
      <c r="S7" s="11"/>
      <c r="T7" s="11"/>
      <c r="U7" s="12"/>
      <c r="V7" s="5">
        <v>24000</v>
      </c>
      <c r="W7" s="13"/>
      <c r="X7" s="5"/>
      <c r="Y7" s="5"/>
      <c r="Z7" s="12"/>
    </row>
    <row r="8" spans="1:26" ht="14.25" customHeight="1">
      <c r="A8" s="10" t="s">
        <v>5</v>
      </c>
      <c r="B8" s="4"/>
      <c r="C8" s="4"/>
      <c r="D8" s="11"/>
      <c r="E8" s="4"/>
      <c r="F8" s="12"/>
      <c r="G8" s="4"/>
      <c r="H8" s="4"/>
      <c r="I8" s="11"/>
      <c r="J8" s="4"/>
      <c r="K8" s="12"/>
      <c r="L8" s="4"/>
      <c r="M8" s="4"/>
      <c r="N8" s="4"/>
      <c r="O8" s="4"/>
      <c r="P8" s="12"/>
      <c r="Q8" s="4"/>
      <c r="R8" s="4"/>
      <c r="S8" s="4"/>
      <c r="T8" s="11"/>
      <c r="U8" s="6"/>
      <c r="V8" s="4"/>
      <c r="W8" s="4"/>
      <c r="X8" s="14"/>
      <c r="Y8" s="14"/>
      <c r="Z8" s="6"/>
    </row>
    <row r="9" spans="1:26" ht="14.25" customHeight="1">
      <c r="A9" s="10" t="s">
        <v>6</v>
      </c>
      <c r="B9" s="4"/>
      <c r="C9" s="4"/>
      <c r="D9" s="11"/>
      <c r="E9" s="11"/>
      <c r="F9" s="12"/>
      <c r="G9" s="14"/>
      <c r="H9" s="14"/>
      <c r="I9" s="11"/>
      <c r="J9" s="14"/>
      <c r="K9" s="12">
        <v>6668.84</v>
      </c>
      <c r="L9" s="14"/>
      <c r="M9" s="14"/>
      <c r="N9" s="5"/>
      <c r="O9" s="14"/>
      <c r="P9" s="12"/>
      <c r="Q9" s="5">
        <v>5020</v>
      </c>
      <c r="R9" s="4"/>
      <c r="S9" s="4">
        <v>6668.84</v>
      </c>
      <c r="T9" s="11"/>
      <c r="U9" s="6"/>
      <c r="V9" s="14"/>
      <c r="W9" s="4"/>
      <c r="X9" s="14"/>
      <c r="Y9" s="14"/>
      <c r="Z9" s="6"/>
    </row>
    <row r="10" spans="1:26" ht="14.25" customHeight="1">
      <c r="A10" s="3" t="s">
        <v>7</v>
      </c>
      <c r="B10" s="5"/>
      <c r="C10" s="5"/>
      <c r="D10" s="11"/>
      <c r="E10" s="11"/>
      <c r="F10" s="12">
        <v>11600</v>
      </c>
      <c r="G10" s="5"/>
      <c r="H10" s="5"/>
      <c r="I10" s="11">
        <v>8662.76</v>
      </c>
      <c r="J10" s="5"/>
      <c r="K10" s="12"/>
      <c r="L10" s="14"/>
      <c r="M10" s="5"/>
      <c r="N10" s="5"/>
      <c r="O10" s="5"/>
      <c r="P10" s="12"/>
      <c r="Q10" s="5"/>
      <c r="R10" s="5"/>
      <c r="S10" s="11"/>
      <c r="T10" s="9"/>
      <c r="U10" s="6"/>
      <c r="V10" s="5"/>
      <c r="W10" s="5"/>
      <c r="X10" s="4"/>
      <c r="Y10" s="4"/>
      <c r="Z10" s="6"/>
    </row>
    <row r="11" spans="1:26" ht="14.25" customHeight="1">
      <c r="A11" s="3" t="s">
        <v>8</v>
      </c>
      <c r="B11" s="11"/>
      <c r="C11" s="11"/>
      <c r="D11" s="5"/>
      <c r="E11" s="11"/>
      <c r="F11" s="12">
        <f>2500+33000</f>
        <v>35500</v>
      </c>
      <c r="G11" s="5"/>
      <c r="H11" s="5"/>
      <c r="I11" s="11">
        <v>2500</v>
      </c>
      <c r="J11" s="5"/>
      <c r="K11" s="12"/>
      <c r="L11" s="5"/>
      <c r="M11" s="5"/>
      <c r="N11" s="5">
        <v>2500</v>
      </c>
      <c r="O11" s="5"/>
      <c r="P11" s="6"/>
      <c r="Q11" s="5"/>
      <c r="R11" s="5"/>
      <c r="S11" s="11">
        <v>2500</v>
      </c>
      <c r="T11" s="9"/>
      <c r="U11" s="6"/>
      <c r="V11" s="11"/>
      <c r="W11" s="11"/>
      <c r="X11" s="5"/>
      <c r="Y11" s="5"/>
      <c r="Z11" s="6"/>
    </row>
    <row r="12" spans="1:26" ht="14.25" customHeight="1">
      <c r="A12" s="3" t="s">
        <v>9</v>
      </c>
      <c r="B12" s="11"/>
      <c r="C12" s="11"/>
      <c r="D12" s="11"/>
      <c r="E12" s="11"/>
      <c r="F12" s="6">
        <f>2273.6+545.2+1478.3+700+10000</f>
        <v>14997.1</v>
      </c>
      <c r="G12" s="5"/>
      <c r="H12" s="5"/>
      <c r="I12" s="5"/>
      <c r="J12" s="5"/>
      <c r="K12" s="6">
        <v>25000</v>
      </c>
      <c r="L12" s="5"/>
      <c r="M12" s="5"/>
      <c r="N12" s="5">
        <v>40000</v>
      </c>
      <c r="O12" s="5"/>
      <c r="P12" s="6">
        <f>3000+3804</f>
        <v>6804</v>
      </c>
      <c r="Q12" s="5"/>
      <c r="R12" s="5"/>
      <c r="S12" s="5"/>
      <c r="T12" s="5"/>
      <c r="U12" s="6"/>
      <c r="V12" s="11"/>
      <c r="W12" s="11"/>
      <c r="X12" s="5"/>
      <c r="Y12" s="5"/>
      <c r="Z12" s="6"/>
    </row>
    <row r="13" spans="1:26" ht="14.25" customHeight="1">
      <c r="A13" s="3" t="s">
        <v>10</v>
      </c>
      <c r="B13" s="5"/>
      <c r="C13" s="5"/>
      <c r="D13" s="11"/>
      <c r="E13" s="11"/>
      <c r="F13" s="6"/>
      <c r="G13" s="5">
        <f>4918.4+11444.99+7000+17000</f>
        <v>40363.39</v>
      </c>
      <c r="H13" s="5"/>
      <c r="I13" s="5"/>
      <c r="J13" s="5"/>
      <c r="K13" s="6"/>
      <c r="L13" s="5"/>
      <c r="M13" s="5"/>
      <c r="N13" s="5"/>
      <c r="O13" s="5"/>
      <c r="P13" s="6">
        <v>4500</v>
      </c>
      <c r="Q13" s="5"/>
      <c r="R13" s="5"/>
      <c r="S13" s="5"/>
      <c r="T13" s="5"/>
      <c r="U13" s="6"/>
      <c r="V13" s="5"/>
      <c r="W13" s="5"/>
      <c r="X13" s="7"/>
      <c r="Y13" s="7"/>
      <c r="Z13" s="6"/>
    </row>
    <row r="14" spans="1:26" ht="14.25" customHeight="1">
      <c r="A14" s="3" t="s">
        <v>11</v>
      </c>
      <c r="B14" s="15"/>
      <c r="C14" s="15"/>
      <c r="D14" s="11"/>
      <c r="E14" s="11"/>
      <c r="F14" s="12">
        <f>13180.57+6913.41</f>
        <v>20093.98</v>
      </c>
      <c r="G14" s="5"/>
      <c r="H14" s="5"/>
      <c r="I14" s="5"/>
      <c r="J14" s="5"/>
      <c r="K14" s="12"/>
      <c r="L14" s="5"/>
      <c r="M14" s="5"/>
      <c r="N14" s="5"/>
      <c r="O14" s="5"/>
      <c r="P14" s="12"/>
      <c r="Q14" s="4"/>
      <c r="R14" s="4"/>
      <c r="S14" s="4"/>
      <c r="T14" s="4"/>
      <c r="U14" s="6"/>
      <c r="V14" s="4"/>
      <c r="W14" s="7"/>
      <c r="X14" s="7"/>
      <c r="Y14" s="7"/>
      <c r="Z14" s="6"/>
    </row>
    <row r="15" spans="1:26" ht="14.25" customHeight="1">
      <c r="A15" s="3" t="s">
        <v>12</v>
      </c>
      <c r="B15" s="5"/>
      <c r="C15" s="5"/>
      <c r="D15" s="11"/>
      <c r="E15" s="11"/>
      <c r="F15" s="12"/>
      <c r="G15" s="5"/>
      <c r="H15" s="5"/>
      <c r="I15" s="11"/>
      <c r="J15" s="5"/>
      <c r="K15" s="12"/>
      <c r="L15" s="5"/>
      <c r="M15" s="5"/>
      <c r="N15" s="5"/>
      <c r="O15" s="5"/>
      <c r="P15" s="12"/>
      <c r="Q15" s="13"/>
      <c r="R15" s="13"/>
      <c r="S15" s="5"/>
      <c r="T15" s="13"/>
      <c r="U15" s="6"/>
      <c r="V15" s="5"/>
      <c r="W15" s="4"/>
      <c r="X15" s="4"/>
      <c r="Y15" s="4"/>
      <c r="Z15" s="6"/>
    </row>
    <row r="16" spans="1:26" ht="14.25" customHeight="1">
      <c r="A16" s="3" t="s">
        <v>13</v>
      </c>
      <c r="B16" s="5"/>
      <c r="C16" s="5"/>
      <c r="D16" s="11"/>
      <c r="E16" s="11"/>
      <c r="F16" s="6"/>
      <c r="G16" s="5">
        <f>142.69+380.94</f>
        <v>523.63</v>
      </c>
      <c r="H16" s="5"/>
      <c r="I16" s="5">
        <v>55000</v>
      </c>
      <c r="J16" s="5">
        <v>160000</v>
      </c>
      <c r="K16" s="6">
        <v>35000</v>
      </c>
      <c r="L16" s="5"/>
      <c r="M16" s="4"/>
      <c r="N16" s="4"/>
      <c r="O16" s="4"/>
      <c r="P16" s="6"/>
      <c r="Q16" s="5"/>
      <c r="R16" s="5"/>
      <c r="S16" s="5"/>
      <c r="T16" s="4"/>
      <c r="U16" s="6"/>
      <c r="V16" s="5"/>
      <c r="W16" s="5"/>
      <c r="X16" s="7"/>
      <c r="Y16" s="7"/>
      <c r="Z16" s="6"/>
    </row>
    <row r="17" spans="1:26" ht="14.25" customHeight="1">
      <c r="A17" s="3" t="s">
        <v>14</v>
      </c>
      <c r="B17" s="5"/>
      <c r="C17" s="5"/>
      <c r="D17" s="5"/>
      <c r="E17" s="5"/>
      <c r="F17" s="6"/>
      <c r="G17" s="5"/>
      <c r="H17" s="5"/>
      <c r="I17" s="5"/>
      <c r="J17" s="5"/>
      <c r="K17" s="6"/>
      <c r="L17" s="16"/>
      <c r="M17" s="16"/>
      <c r="N17" s="5"/>
      <c r="O17" s="4">
        <v>1400000</v>
      </c>
      <c r="P17" s="6"/>
      <c r="Q17" s="5">
        <v>1700000</v>
      </c>
      <c r="R17" s="5"/>
      <c r="S17" s="5"/>
      <c r="T17" s="5"/>
      <c r="U17" s="6"/>
      <c r="V17" s="5"/>
      <c r="W17" s="5"/>
      <c r="X17" s="5"/>
      <c r="Y17" s="5"/>
      <c r="Z17" s="6"/>
    </row>
    <row r="18" spans="1:26" ht="14.25" customHeight="1">
      <c r="A18" s="3" t="s">
        <v>15</v>
      </c>
      <c r="B18" s="5"/>
      <c r="C18" s="5"/>
      <c r="D18" s="11"/>
      <c r="E18" s="11"/>
      <c r="F18" s="6"/>
      <c r="G18" s="5"/>
      <c r="H18" s="5"/>
      <c r="I18" s="5"/>
      <c r="J18" s="5"/>
      <c r="K18" s="6"/>
      <c r="L18" s="4"/>
      <c r="M18" s="4"/>
      <c r="N18" s="4"/>
      <c r="O18" s="4"/>
      <c r="P18" s="6"/>
      <c r="Q18" s="5"/>
      <c r="R18" s="5"/>
      <c r="S18" s="5"/>
      <c r="T18" s="5"/>
      <c r="U18" s="6"/>
      <c r="V18" s="5"/>
      <c r="W18" s="5">
        <v>90000</v>
      </c>
      <c r="X18" s="5"/>
      <c r="Y18" s="5"/>
      <c r="Z18" s="6"/>
    </row>
    <row r="19" spans="1:26" ht="14.25" customHeight="1">
      <c r="A19" s="3" t="s">
        <v>16</v>
      </c>
      <c r="B19" s="5"/>
      <c r="C19" s="5"/>
      <c r="D19" s="5"/>
      <c r="E19" s="11"/>
      <c r="F19" s="6"/>
      <c r="G19" s="5"/>
      <c r="H19" s="5"/>
      <c r="I19" s="5">
        <v>50000</v>
      </c>
      <c r="J19" s="5"/>
      <c r="K19" s="6"/>
      <c r="L19" s="5">
        <v>50000</v>
      </c>
      <c r="M19" s="4"/>
      <c r="N19" s="5"/>
      <c r="O19" s="4"/>
      <c r="P19" s="6"/>
      <c r="Q19" s="5"/>
      <c r="R19" s="5"/>
      <c r="S19" s="5">
        <v>50000</v>
      </c>
      <c r="T19" s="7"/>
      <c r="U19" s="6"/>
      <c r="V19" s="7"/>
      <c r="W19" s="5">
        <v>50000</v>
      </c>
      <c r="X19" s="5"/>
      <c r="Y19" s="7"/>
      <c r="Z19" s="6"/>
    </row>
    <row r="20" spans="1:26" ht="14.25" customHeight="1">
      <c r="A20" s="3" t="s">
        <v>17</v>
      </c>
      <c r="B20" s="5"/>
      <c r="C20" s="5"/>
      <c r="D20" s="5"/>
      <c r="E20" s="5">
        <v>80000</v>
      </c>
      <c r="F20" s="6"/>
      <c r="G20" s="5"/>
      <c r="H20" s="5"/>
      <c r="I20" s="5">
        <v>80000</v>
      </c>
      <c r="J20" s="5"/>
      <c r="K20" s="6"/>
      <c r="L20" s="5">
        <v>220000</v>
      </c>
      <c r="M20" s="7"/>
      <c r="N20" s="5"/>
      <c r="O20" s="7"/>
      <c r="P20" s="6"/>
      <c r="Q20" s="7"/>
      <c r="R20" s="7"/>
      <c r="S20" s="5">
        <v>80000</v>
      </c>
      <c r="T20" s="5"/>
      <c r="U20" s="6"/>
      <c r="V20" s="5"/>
      <c r="W20" s="5">
        <v>360000</v>
      </c>
      <c r="X20" s="5"/>
      <c r="Y20" s="5"/>
      <c r="Z20" s="6"/>
    </row>
    <row r="21" spans="1:26" ht="14.25" customHeight="1">
      <c r="A21" s="3" t="s">
        <v>18</v>
      </c>
      <c r="B21" s="5"/>
      <c r="C21" s="5"/>
      <c r="D21" s="11"/>
      <c r="E21" s="11"/>
      <c r="F21" s="6"/>
      <c r="G21" s="5"/>
      <c r="H21" s="5"/>
      <c r="I21" s="5"/>
      <c r="J21" s="16"/>
      <c r="K21" s="6"/>
      <c r="L21" s="5">
        <v>75000</v>
      </c>
      <c r="M21" s="16"/>
      <c r="N21" s="5"/>
      <c r="O21" s="5"/>
      <c r="P21" s="6"/>
      <c r="Q21" s="5"/>
      <c r="R21" s="5"/>
      <c r="S21" s="5"/>
      <c r="T21" s="7"/>
      <c r="U21" s="6"/>
      <c r="V21" s="5"/>
      <c r="W21" s="5">
        <v>95000</v>
      </c>
      <c r="X21" s="5"/>
      <c r="Y21" s="7"/>
      <c r="Z21" s="6"/>
    </row>
    <row r="22" spans="1:26" ht="14.25" customHeight="1">
      <c r="A22" s="3" t="s">
        <v>19</v>
      </c>
      <c r="B22" s="5"/>
      <c r="C22" s="7"/>
      <c r="D22" s="11"/>
      <c r="E22" s="11"/>
      <c r="F22" s="6"/>
      <c r="G22" s="16"/>
      <c r="H22" s="16"/>
      <c r="I22" s="16"/>
      <c r="J22" s="16"/>
      <c r="K22" s="6"/>
      <c r="L22" s="16"/>
      <c r="M22" s="16"/>
      <c r="N22" s="16"/>
      <c r="O22" s="16"/>
      <c r="P22" s="6"/>
      <c r="Q22" s="5"/>
      <c r="R22" s="5"/>
      <c r="S22" s="5"/>
      <c r="T22" s="7"/>
      <c r="U22" s="6"/>
      <c r="V22" s="5"/>
      <c r="W22" s="7"/>
      <c r="X22" s="7"/>
      <c r="Y22" s="7"/>
      <c r="Z22" s="6"/>
    </row>
    <row r="23" spans="1:26" ht="14.25" customHeight="1">
      <c r="A23" s="3" t="s">
        <v>20</v>
      </c>
      <c r="B23" s="5"/>
      <c r="C23" s="14"/>
      <c r="D23" s="11"/>
      <c r="E23" s="11"/>
      <c r="F23" s="6"/>
      <c r="G23" s="5"/>
      <c r="H23" s="5"/>
      <c r="I23" s="5"/>
      <c r="J23" s="16"/>
      <c r="K23" s="6"/>
      <c r="L23" s="16"/>
      <c r="M23" s="16"/>
      <c r="N23" s="5"/>
      <c r="O23" s="5"/>
      <c r="P23" s="6"/>
      <c r="Q23" s="5"/>
      <c r="R23" s="5"/>
      <c r="S23" s="5"/>
      <c r="T23" s="14"/>
      <c r="U23" s="6"/>
      <c r="V23" s="5"/>
      <c r="W23" s="14"/>
      <c r="X23" s="14"/>
      <c r="Y23" s="14"/>
      <c r="Z23" s="6"/>
    </row>
    <row r="24" spans="1:26" ht="14.25" customHeight="1">
      <c r="A24" s="3" t="s">
        <v>21</v>
      </c>
      <c r="B24" s="7"/>
      <c r="C24" s="5"/>
      <c r="D24" s="7"/>
      <c r="E24" s="5">
        <v>135000</v>
      </c>
      <c r="F24" s="6"/>
      <c r="G24" s="5"/>
      <c r="H24" s="5"/>
      <c r="I24" s="5">
        <v>135000</v>
      </c>
      <c r="J24" s="5"/>
      <c r="K24" s="6"/>
      <c r="L24" s="5"/>
      <c r="M24" s="5">
        <v>1350000</v>
      </c>
      <c r="N24" s="5"/>
      <c r="O24" s="5">
        <v>135000</v>
      </c>
      <c r="P24" s="6"/>
      <c r="Q24" s="5"/>
      <c r="R24" s="5"/>
      <c r="S24" s="5">
        <v>135000</v>
      </c>
      <c r="T24" s="5"/>
      <c r="U24" s="6"/>
      <c r="V24" s="7"/>
      <c r="W24" s="5"/>
      <c r="X24" s="5">
        <v>135000</v>
      </c>
      <c r="Y24" s="5">
        <v>1350000</v>
      </c>
      <c r="Z24" s="6"/>
    </row>
    <row r="25" spans="1:26" ht="14.25" customHeight="1">
      <c r="A25" s="3" t="s">
        <v>22</v>
      </c>
      <c r="B25" s="5"/>
      <c r="C25" s="5"/>
      <c r="D25" s="11"/>
      <c r="E25" s="7">
        <v>185000</v>
      </c>
      <c r="F25" s="6"/>
      <c r="G25" s="7"/>
      <c r="H25" s="7"/>
      <c r="I25" s="5"/>
      <c r="J25" s="7"/>
      <c r="K25" s="6"/>
      <c r="L25" s="7"/>
      <c r="M25" s="7"/>
      <c r="N25" s="7"/>
      <c r="O25" s="5"/>
      <c r="P25" s="6"/>
      <c r="Q25" s="5"/>
      <c r="R25" s="5"/>
      <c r="S25" s="5"/>
      <c r="T25" s="7"/>
      <c r="U25" s="6"/>
      <c r="V25" s="5"/>
      <c r="W25" s="7"/>
      <c r="X25" s="17"/>
      <c r="Y25" s="17"/>
      <c r="Z25" s="6"/>
    </row>
    <row r="26" spans="1:26" ht="14.25" customHeight="1">
      <c r="A26" s="10" t="s">
        <v>23</v>
      </c>
      <c r="B26" s="5"/>
      <c r="C26" s="5"/>
      <c r="D26" s="11"/>
      <c r="E26" s="7"/>
      <c r="F26" s="6"/>
      <c r="G26" s="7">
        <v>9000</v>
      </c>
      <c r="H26" s="7"/>
      <c r="I26" s="7"/>
      <c r="J26" s="16"/>
      <c r="K26" s="6"/>
      <c r="L26" s="7"/>
      <c r="M26" s="7"/>
      <c r="N26" s="7">
        <v>60000</v>
      </c>
      <c r="O26" s="5"/>
      <c r="P26" s="6">
        <v>1960.4</v>
      </c>
      <c r="Q26" s="5">
        <v>20000</v>
      </c>
      <c r="R26" s="5"/>
      <c r="S26" s="5"/>
      <c r="T26" s="5"/>
      <c r="U26" s="6"/>
      <c r="V26" s="5"/>
      <c r="W26" s="5"/>
      <c r="X26" s="7">
        <v>60000</v>
      </c>
      <c r="Y26" s="7"/>
      <c r="Z26" s="6"/>
    </row>
    <row r="27" spans="1:26" ht="14.25" customHeight="1">
      <c r="A27" s="18" t="s">
        <v>43</v>
      </c>
      <c r="B27" s="4"/>
      <c r="C27" s="4"/>
      <c r="D27" s="11"/>
      <c r="E27" s="11"/>
      <c r="F27" s="6"/>
      <c r="G27" s="4"/>
      <c r="H27" s="4"/>
      <c r="I27" s="5"/>
      <c r="J27" s="4"/>
      <c r="K27" s="12"/>
      <c r="L27" s="4"/>
      <c r="M27" s="4"/>
      <c r="N27" s="4"/>
      <c r="O27" s="5"/>
      <c r="P27" s="12"/>
      <c r="Q27" s="4"/>
      <c r="R27" s="4"/>
      <c r="S27" s="4"/>
      <c r="T27" s="4"/>
      <c r="U27" s="6"/>
      <c r="V27" s="4"/>
      <c r="W27" s="4"/>
      <c r="X27" s="14"/>
      <c r="Y27" s="14"/>
      <c r="Z27" s="6"/>
    </row>
    <row r="28" spans="1:26" s="22" customFormat="1" ht="14.25" customHeight="1" thickBot="1">
      <c r="A28" s="19" t="s">
        <v>25</v>
      </c>
      <c r="B28" s="20">
        <f>SUM(B5:B27)</f>
        <v>0</v>
      </c>
      <c r="C28" s="20">
        <f t="shared" ref="C28:Z28" si="0">SUM(C5:C27)</f>
        <v>0</v>
      </c>
      <c r="D28" s="20">
        <f t="shared" si="0"/>
        <v>0</v>
      </c>
      <c r="E28" s="20">
        <f t="shared" si="0"/>
        <v>400000</v>
      </c>
      <c r="F28" s="21">
        <f t="shared" ref="F28:L28" si="1">SUM(F5:F27)</f>
        <v>104440.77</v>
      </c>
      <c r="G28" s="20">
        <f t="shared" si="1"/>
        <v>94780.540000000008</v>
      </c>
      <c r="H28" s="20">
        <f t="shared" si="1"/>
        <v>0</v>
      </c>
      <c r="I28" s="20">
        <f t="shared" si="1"/>
        <v>370442.94</v>
      </c>
      <c r="J28" s="20">
        <f t="shared" si="1"/>
        <v>160000</v>
      </c>
      <c r="K28" s="20">
        <f t="shared" si="1"/>
        <v>91190.7</v>
      </c>
      <c r="L28" s="20">
        <f t="shared" si="1"/>
        <v>369000</v>
      </c>
      <c r="M28" s="20">
        <f t="shared" ref="M28:N28" si="2">SUM(M5:M27)</f>
        <v>1350000</v>
      </c>
      <c r="N28" s="20">
        <f t="shared" si="2"/>
        <v>102500</v>
      </c>
      <c r="O28" s="20">
        <f t="shared" si="0"/>
        <v>1535000</v>
      </c>
      <c r="P28" s="20">
        <f t="shared" si="0"/>
        <v>13264.4</v>
      </c>
      <c r="Q28" s="20">
        <f>SUM(Q5:Q27)</f>
        <v>1749020</v>
      </c>
      <c r="R28" s="20">
        <f>SUM(R5:R27)</f>
        <v>0</v>
      </c>
      <c r="S28" s="20">
        <f>SUM(S5:S27)</f>
        <v>274168.83999999997</v>
      </c>
      <c r="T28" s="20">
        <f>SUM(T5:T27)</f>
        <v>0</v>
      </c>
      <c r="U28" s="21">
        <f>SUM(U5:U27)</f>
        <v>0</v>
      </c>
      <c r="V28" s="20">
        <f t="shared" si="0"/>
        <v>24000</v>
      </c>
      <c r="W28" s="20">
        <f t="shared" si="0"/>
        <v>595000</v>
      </c>
      <c r="X28" s="20">
        <f t="shared" si="0"/>
        <v>195000</v>
      </c>
      <c r="Y28" s="20">
        <f t="shared" si="0"/>
        <v>1350000</v>
      </c>
      <c r="Z28" s="20">
        <f t="shared" si="0"/>
        <v>0</v>
      </c>
    </row>
    <row r="29" spans="1:26" ht="21.75" customHeight="1" thickTop="1" thickBot="1">
      <c r="A29" s="23" t="s">
        <v>26</v>
      </c>
      <c r="B29" s="51">
        <f>SUM(B28:F28)</f>
        <v>504440.77</v>
      </c>
      <c r="C29" s="51"/>
      <c r="D29" s="51"/>
      <c r="E29" s="51"/>
      <c r="F29" s="51"/>
      <c r="G29" s="51">
        <f>+G28+H28+I28+J28+K28</f>
        <v>716414.17999999993</v>
      </c>
      <c r="H29" s="51"/>
      <c r="I29" s="51"/>
      <c r="J29" s="51"/>
      <c r="K29" s="51"/>
      <c r="L29" s="51">
        <f>+L28+M28+N28+O28+P28</f>
        <v>3369764.4</v>
      </c>
      <c r="M29" s="51"/>
      <c r="N29" s="51"/>
      <c r="O29" s="51"/>
      <c r="P29" s="51"/>
      <c r="Q29" s="52">
        <f>+Q28+R28+S28+T28+U28</f>
        <v>2023188.8399999999</v>
      </c>
      <c r="R29" s="52"/>
      <c r="S29" s="52"/>
      <c r="T29" s="52"/>
      <c r="U29" s="52"/>
      <c r="V29" s="52">
        <f>+V28+W28+X28+Y28+Z28</f>
        <v>2164000</v>
      </c>
      <c r="W29" s="52"/>
      <c r="X29" s="52"/>
      <c r="Y29" s="52"/>
      <c r="Z29" s="52"/>
    </row>
    <row r="30" spans="1:26" ht="21.75" hidden="1" customHeight="1" thickTop="1" thickBot="1">
      <c r="A30" s="24" t="s">
        <v>27</v>
      </c>
      <c r="B30" s="25"/>
      <c r="C30" s="25"/>
      <c r="D30" s="25"/>
      <c r="E30" s="25"/>
      <c r="F30" s="26"/>
      <c r="G30" s="25"/>
      <c r="H30" s="25"/>
      <c r="I30" s="25"/>
      <c r="J30" s="25"/>
      <c r="K30" s="26"/>
      <c r="L30" s="25"/>
      <c r="M30" s="25"/>
      <c r="N30" s="25"/>
      <c r="O30" s="25"/>
      <c r="P30" s="26"/>
      <c r="Q30" s="25"/>
      <c r="R30" s="25"/>
      <c r="S30" s="25"/>
      <c r="T30" s="25"/>
      <c r="U30" s="26"/>
      <c r="V30" s="25"/>
      <c r="W30" s="25"/>
      <c r="X30" s="25"/>
      <c r="Y30" s="25"/>
      <c r="Z30" s="25"/>
    </row>
    <row r="31" spans="1:26" ht="15" hidden="1" thickTop="1">
      <c r="A31" s="27">
        <f>+B29+G29+L29+Q29</f>
        <v>6613808.1899999995</v>
      </c>
      <c r="B31" s="25"/>
      <c r="C31" s="25"/>
      <c r="D31" s="25"/>
      <c r="E31" s="25"/>
      <c r="F31" s="26"/>
      <c r="G31" s="25"/>
      <c r="H31" s="25"/>
      <c r="I31" s="25"/>
      <c r="J31" s="25"/>
      <c r="K31" s="28"/>
      <c r="L31" s="25"/>
      <c r="M31" s="25"/>
      <c r="N31" s="25"/>
      <c r="O31" s="25"/>
      <c r="P31" s="26"/>
      <c r="Q31" s="25"/>
      <c r="R31" s="25"/>
      <c r="S31" s="25"/>
      <c r="T31" s="25"/>
      <c r="U31" s="26"/>
      <c r="V31" s="25"/>
      <c r="W31" s="25"/>
      <c r="X31" s="25"/>
      <c r="Y31" s="25"/>
      <c r="Z31" s="25"/>
    </row>
    <row r="32" spans="1:26" ht="15" thickTop="1"/>
    <row r="33" spans="1:20">
      <c r="A33" s="29" t="s">
        <v>28</v>
      </c>
    </row>
    <row r="39" spans="1:20">
      <c r="T39" s="35"/>
    </row>
    <row r="40" spans="1:20">
      <c r="T40" s="35"/>
    </row>
  </sheetData>
  <mergeCells count="11">
    <mergeCell ref="B29:F29"/>
    <mergeCell ref="G29:K29"/>
    <mergeCell ref="L29:P29"/>
    <mergeCell ref="Q29:U29"/>
    <mergeCell ref="V29:Z29"/>
    <mergeCell ref="V1:Z3"/>
    <mergeCell ref="A1:A3"/>
    <mergeCell ref="B1:F3"/>
    <mergeCell ref="G1:K3"/>
    <mergeCell ref="L1:P3"/>
    <mergeCell ref="Q1:U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B833-0F0D-4FF1-AC78-B6D4C2620374}">
  <dimension ref="A1:Z44"/>
  <sheetViews>
    <sheetView tabSelected="1" view="pageBreakPreview" topLeftCell="R1" zoomScale="80" zoomScaleNormal="80" zoomScaleSheetLayoutView="80" workbookViewId="0">
      <selection activeCell="V5" sqref="V5:Z7"/>
    </sheetView>
  </sheetViews>
  <sheetFormatPr baseColWidth="10" defaultRowHeight="14.5"/>
  <cols>
    <col min="1" max="1" width="40.7265625" customWidth="1"/>
    <col min="2" max="2" width="13.54296875" customWidth="1"/>
    <col min="3" max="3" width="15.26953125" customWidth="1"/>
    <col min="4" max="5" width="13.54296875" customWidth="1"/>
    <col min="6" max="6" width="14.81640625" customWidth="1"/>
    <col min="7" max="7" width="13.54296875" customWidth="1"/>
    <col min="8" max="14" width="15.26953125" customWidth="1"/>
    <col min="15" max="15" width="16.453125" customWidth="1"/>
    <col min="16" max="18" width="15.26953125" customWidth="1"/>
    <col min="19" max="19" width="13.54296875" customWidth="1"/>
    <col min="20" max="20" width="15.26953125" customWidth="1"/>
    <col min="21" max="21" width="13.54296875" customWidth="1"/>
    <col min="22" max="24" width="15.26953125" customWidth="1"/>
    <col min="25" max="25" width="15.26953125" bestFit="1" customWidth="1"/>
    <col min="26" max="26" width="13.54296875" customWidth="1"/>
  </cols>
  <sheetData>
    <row r="1" spans="1:26" ht="25.5" customHeight="1">
      <c r="A1" s="66" t="e" vm="1">
        <v>#VALUE!</v>
      </c>
      <c r="B1" s="67" t="s">
        <v>59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72"/>
      <c r="Z1" s="72"/>
    </row>
    <row r="2" spans="1:26" ht="25.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73"/>
      <c r="Z2" s="73"/>
    </row>
    <row r="3" spans="1:26" ht="15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70" t="s">
        <v>60</v>
      </c>
      <c r="Z3" s="71"/>
    </row>
    <row r="4" spans="1:26" ht="15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70" t="s">
        <v>61</v>
      </c>
      <c r="Z4" s="71"/>
    </row>
    <row r="5" spans="1:26">
      <c r="A5" s="68" t="s">
        <v>0</v>
      </c>
      <c r="B5" s="65" t="s">
        <v>54</v>
      </c>
      <c r="C5" s="65"/>
      <c r="D5" s="65"/>
      <c r="E5" s="65"/>
      <c r="F5" s="65"/>
      <c r="G5" s="65" t="s">
        <v>55</v>
      </c>
      <c r="H5" s="65"/>
      <c r="I5" s="65"/>
      <c r="J5" s="65"/>
      <c r="K5" s="65"/>
      <c r="L5" s="65" t="s">
        <v>56</v>
      </c>
      <c r="M5" s="65"/>
      <c r="N5" s="65"/>
      <c r="O5" s="65"/>
      <c r="P5" s="65"/>
      <c r="Q5" s="65" t="s">
        <v>57</v>
      </c>
      <c r="R5" s="65"/>
      <c r="S5" s="65"/>
      <c r="T5" s="65"/>
      <c r="U5" s="65"/>
      <c r="V5" s="65" t="s">
        <v>58</v>
      </c>
      <c r="W5" s="65"/>
      <c r="X5" s="65"/>
      <c r="Y5" s="65"/>
      <c r="Z5" s="65"/>
    </row>
    <row r="6" spans="1:26">
      <c r="A6" s="68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>
      <c r="A7" s="68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>
      <c r="A8" s="44" t="s">
        <v>1</v>
      </c>
      <c r="B8" s="37"/>
      <c r="C8" s="37"/>
      <c r="D8" s="37"/>
      <c r="E8" s="37">
        <v>45505</v>
      </c>
      <c r="F8" s="37">
        <v>45506</v>
      </c>
      <c r="G8" s="37">
        <v>45509</v>
      </c>
      <c r="H8" s="37">
        <v>45510</v>
      </c>
      <c r="I8" s="37">
        <v>45511</v>
      </c>
      <c r="J8" s="37">
        <v>45512</v>
      </c>
      <c r="K8" s="37">
        <v>45513</v>
      </c>
      <c r="L8" s="37">
        <v>45516</v>
      </c>
      <c r="M8" s="37">
        <v>45517</v>
      </c>
      <c r="N8" s="37">
        <v>45518</v>
      </c>
      <c r="O8" s="37">
        <v>45519</v>
      </c>
      <c r="P8" s="37">
        <v>45520</v>
      </c>
      <c r="Q8" s="37">
        <v>45523</v>
      </c>
      <c r="R8" s="37">
        <v>45524</v>
      </c>
      <c r="S8" s="37">
        <v>45525</v>
      </c>
      <c r="T8" s="37">
        <v>45526</v>
      </c>
      <c r="U8" s="37">
        <v>45527</v>
      </c>
      <c r="V8" s="37">
        <v>45530</v>
      </c>
      <c r="W8" s="37">
        <v>45531</v>
      </c>
      <c r="X8" s="37">
        <v>45532</v>
      </c>
      <c r="Y8" s="37">
        <v>45533</v>
      </c>
      <c r="Z8" s="37">
        <v>45534</v>
      </c>
    </row>
    <row r="9" spans="1:26" ht="14.25" customHeight="1">
      <c r="A9" s="10" t="s">
        <v>2</v>
      </c>
      <c r="B9" s="4"/>
      <c r="C9" s="4"/>
      <c r="D9" s="4"/>
      <c r="E9" s="4"/>
      <c r="F9" s="12">
        <f>20893.52+10907.88+20262.82+22249.69</f>
        <v>74313.91</v>
      </c>
      <c r="G9" s="4"/>
      <c r="H9" s="4"/>
      <c r="I9" s="4"/>
      <c r="J9" s="4"/>
      <c r="K9" s="12">
        <v>24521.86</v>
      </c>
      <c r="L9" s="4"/>
      <c r="M9" s="4"/>
      <c r="N9" s="4"/>
      <c r="O9" s="4"/>
      <c r="P9" s="12"/>
      <c r="Q9" s="4"/>
      <c r="R9" s="4"/>
      <c r="S9" s="4"/>
      <c r="T9" s="4"/>
      <c r="U9" s="12"/>
      <c r="V9" s="4"/>
      <c r="W9" s="4"/>
      <c r="X9" s="14"/>
      <c r="Y9" s="14"/>
      <c r="Z9" s="12"/>
    </row>
    <row r="10" spans="1:26" ht="14.25" customHeight="1">
      <c r="A10" s="40" t="s">
        <v>3</v>
      </c>
      <c r="B10" s="39"/>
      <c r="C10" s="39"/>
      <c r="D10" s="39"/>
      <c r="E10" s="39"/>
      <c r="F10" s="39"/>
      <c r="G10" s="39">
        <f>8500+3500</f>
        <v>12000</v>
      </c>
      <c r="H10" s="39"/>
      <c r="I10" s="39">
        <v>20000</v>
      </c>
      <c r="J10" s="39"/>
      <c r="K10" s="39"/>
      <c r="L10" s="39"/>
      <c r="M10" s="39"/>
      <c r="N10" s="39"/>
      <c r="O10" s="39"/>
      <c r="P10" s="39"/>
      <c r="Q10" s="38">
        <v>16304</v>
      </c>
      <c r="R10" s="39"/>
      <c r="S10" s="39"/>
      <c r="T10" s="45"/>
      <c r="U10" s="39"/>
      <c r="V10" s="39"/>
      <c r="W10" s="39"/>
      <c r="X10" s="41"/>
      <c r="Y10" s="41"/>
      <c r="Z10" s="39"/>
    </row>
    <row r="11" spans="1:26" ht="14.25" customHeight="1">
      <c r="A11" s="10" t="s">
        <v>4</v>
      </c>
      <c r="B11" s="11"/>
      <c r="C11" s="4"/>
      <c r="D11" s="11"/>
      <c r="E11" s="11"/>
      <c r="F11" s="12"/>
      <c r="G11" s="11">
        <v>24000</v>
      </c>
      <c r="H11" s="11"/>
      <c r="I11" s="11"/>
      <c r="J11" s="11"/>
      <c r="K11" s="12"/>
      <c r="L11" s="4">
        <v>24000</v>
      </c>
      <c r="M11" s="4"/>
      <c r="N11" s="11">
        <v>28626.86</v>
      </c>
      <c r="O11" s="4"/>
      <c r="P11" s="12"/>
      <c r="Q11" s="11">
        <v>24000</v>
      </c>
      <c r="R11" s="4"/>
      <c r="S11" s="11"/>
      <c r="T11" s="11"/>
      <c r="U11" s="12"/>
      <c r="V11" s="11"/>
      <c r="W11" s="13"/>
      <c r="X11" s="4"/>
      <c r="Y11" s="4"/>
      <c r="Z11" s="12"/>
    </row>
    <row r="12" spans="1:26" ht="14.25" customHeight="1">
      <c r="A12" s="40" t="s">
        <v>5</v>
      </c>
      <c r="B12" s="39"/>
      <c r="C12" s="39"/>
      <c r="D12" s="38"/>
      <c r="E12" s="39"/>
      <c r="F12" s="39"/>
      <c r="G12" s="39"/>
      <c r="H12" s="39"/>
      <c r="I12" s="38"/>
      <c r="J12" s="39"/>
      <c r="K12" s="39"/>
      <c r="L12" s="39"/>
      <c r="M12" s="39"/>
      <c r="N12" s="39"/>
      <c r="O12" s="39"/>
      <c r="P12" s="39"/>
      <c r="Q12" s="39">
        <f>14881.2+4410.01</f>
        <v>19291.21</v>
      </c>
      <c r="R12" s="39"/>
      <c r="S12" s="39"/>
      <c r="T12" s="38"/>
      <c r="U12" s="39"/>
      <c r="V12" s="39"/>
      <c r="W12" s="39"/>
      <c r="X12" s="41">
        <v>20000</v>
      </c>
      <c r="Y12" s="41"/>
      <c r="Z12" s="39"/>
    </row>
    <row r="13" spans="1:26" ht="14.25" customHeight="1">
      <c r="A13" s="10" t="s">
        <v>6</v>
      </c>
      <c r="B13" s="4"/>
      <c r="C13" s="4"/>
      <c r="D13" s="11"/>
      <c r="E13" s="11"/>
      <c r="F13" s="12"/>
      <c r="G13" s="14"/>
      <c r="H13" s="14"/>
      <c r="I13" s="11"/>
      <c r="J13" s="14"/>
      <c r="K13" s="12">
        <v>6668.84</v>
      </c>
      <c r="L13" s="14"/>
      <c r="M13" s="14"/>
      <c r="N13" s="4"/>
      <c r="O13" s="14"/>
      <c r="P13" s="12"/>
      <c r="Q13" s="4"/>
      <c r="R13" s="4"/>
      <c r="S13" s="4"/>
      <c r="T13" s="11"/>
      <c r="U13" s="12"/>
      <c r="V13" s="4">
        <v>5020</v>
      </c>
      <c r="W13" s="4"/>
      <c r="X13" s="14"/>
      <c r="Y13" s="14"/>
      <c r="Z13" s="12"/>
    </row>
    <row r="14" spans="1:26" ht="14.25" customHeight="1">
      <c r="A14" s="40" t="s">
        <v>7</v>
      </c>
      <c r="B14" s="39"/>
      <c r="C14" s="39"/>
      <c r="D14" s="38"/>
      <c r="E14" s="38"/>
      <c r="F14" s="39"/>
      <c r="G14" s="38"/>
      <c r="H14" s="39"/>
      <c r="I14" s="38"/>
      <c r="J14" s="39"/>
      <c r="K14" s="39"/>
      <c r="L14" s="41"/>
      <c r="M14" s="39"/>
      <c r="N14" s="39"/>
      <c r="O14" s="39"/>
      <c r="P14" s="39"/>
      <c r="Q14" s="39"/>
      <c r="R14" s="39"/>
      <c r="S14" s="38"/>
      <c r="T14" s="45"/>
      <c r="U14" s="39"/>
      <c r="V14" s="39"/>
      <c r="W14" s="39"/>
      <c r="X14" s="38">
        <v>8662.76</v>
      </c>
      <c r="Y14" s="39"/>
      <c r="Z14" s="39">
        <f>8000+11600+12000</f>
        <v>31600</v>
      </c>
    </row>
    <row r="15" spans="1:26" ht="14.25" customHeight="1">
      <c r="A15" s="10" t="s">
        <v>8</v>
      </c>
      <c r="B15" s="11"/>
      <c r="C15" s="11"/>
      <c r="D15" s="11"/>
      <c r="E15" s="11"/>
      <c r="F15" s="12"/>
      <c r="G15" s="4"/>
      <c r="H15" s="4"/>
      <c r="I15" s="11">
        <v>2500</v>
      </c>
      <c r="J15" s="4"/>
      <c r="K15" s="12"/>
      <c r="L15" s="4"/>
      <c r="M15" s="4"/>
      <c r="N15" s="4">
        <v>2500</v>
      </c>
      <c r="O15" s="4"/>
      <c r="P15" s="12"/>
      <c r="Q15" s="4"/>
      <c r="R15" s="4"/>
      <c r="S15" s="11">
        <v>2500</v>
      </c>
      <c r="T15" s="46"/>
      <c r="U15" s="12"/>
      <c r="V15" s="11"/>
      <c r="W15" s="11"/>
      <c r="X15" s="11">
        <f>2500+33000</f>
        <v>35500</v>
      </c>
      <c r="Y15" s="4"/>
      <c r="Z15" s="12"/>
    </row>
    <row r="16" spans="1:26" ht="14.25" customHeight="1">
      <c r="A16" s="40" t="s">
        <v>9</v>
      </c>
      <c r="B16" s="38"/>
      <c r="C16" s="38"/>
      <c r="D16" s="38"/>
      <c r="E16" s="38"/>
      <c r="F16" s="39"/>
      <c r="G16" s="39"/>
      <c r="H16" s="39"/>
      <c r="I16" s="39"/>
      <c r="J16" s="39"/>
      <c r="K16" s="39">
        <v>25000</v>
      </c>
      <c r="L16" s="39"/>
      <c r="M16" s="39"/>
      <c r="N16" s="39"/>
      <c r="O16" s="39"/>
      <c r="P16" s="39">
        <f>11377.88+181.25+175</f>
        <v>11734.13</v>
      </c>
      <c r="Q16" s="39">
        <f>3000+3804</f>
        <v>6804</v>
      </c>
      <c r="R16" s="39"/>
      <c r="S16" s="39"/>
      <c r="T16" s="39"/>
      <c r="U16" s="39"/>
      <c r="V16" s="38"/>
      <c r="W16" s="38"/>
      <c r="X16" s="39"/>
      <c r="Y16" s="39"/>
      <c r="Z16" s="39"/>
    </row>
    <row r="17" spans="1:26" ht="14.25" customHeight="1">
      <c r="A17" s="10" t="s">
        <v>10</v>
      </c>
      <c r="B17" s="4"/>
      <c r="C17" s="4"/>
      <c r="D17" s="11"/>
      <c r="E17" s="11"/>
      <c r="F17" s="12"/>
      <c r="G17" s="4">
        <f>4918.4+11444.99+7000+17000</f>
        <v>40363.39</v>
      </c>
      <c r="H17" s="4"/>
      <c r="I17" s="4"/>
      <c r="J17" s="4"/>
      <c r="K17" s="12"/>
      <c r="L17" s="4"/>
      <c r="M17" s="4"/>
      <c r="N17" s="4"/>
      <c r="O17" s="4"/>
      <c r="P17" s="12">
        <v>5240.01</v>
      </c>
      <c r="Q17" s="4">
        <v>4500</v>
      </c>
      <c r="R17" s="4"/>
      <c r="S17" s="4"/>
      <c r="T17" s="4"/>
      <c r="U17" s="12"/>
      <c r="V17" s="4"/>
      <c r="W17" s="4"/>
      <c r="X17" s="14"/>
      <c r="Y17" s="14"/>
      <c r="Z17" s="12"/>
    </row>
    <row r="18" spans="1:26" ht="14.25" customHeight="1">
      <c r="A18" s="40" t="s">
        <v>11</v>
      </c>
      <c r="B18" s="39"/>
      <c r="C18" s="39"/>
      <c r="D18" s="38"/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1"/>
      <c r="X18" s="41"/>
      <c r="Y18" s="41"/>
      <c r="Z18" s="39"/>
    </row>
    <row r="19" spans="1:26" ht="14.25" customHeight="1">
      <c r="A19" s="10" t="s">
        <v>12</v>
      </c>
      <c r="B19" s="4"/>
      <c r="C19" s="4"/>
      <c r="D19" s="11"/>
      <c r="E19" s="11"/>
      <c r="F19" s="12"/>
      <c r="G19" s="4"/>
      <c r="H19" s="4"/>
      <c r="I19" s="11"/>
      <c r="J19" s="4"/>
      <c r="K19" s="12"/>
      <c r="L19" s="4"/>
      <c r="M19" s="4"/>
      <c r="N19" s="4"/>
      <c r="O19" s="4"/>
      <c r="P19" s="12"/>
      <c r="Q19" s="13"/>
      <c r="R19" s="13"/>
      <c r="S19" s="4"/>
      <c r="T19" s="13"/>
      <c r="U19" s="12"/>
      <c r="V19" s="4"/>
      <c r="W19" s="4"/>
      <c r="X19" s="4"/>
      <c r="Y19" s="4"/>
      <c r="Z19" s="12"/>
    </row>
    <row r="20" spans="1:26" ht="14.25" customHeight="1">
      <c r="A20" s="40" t="s">
        <v>13</v>
      </c>
      <c r="B20" s="39"/>
      <c r="C20" s="39"/>
      <c r="D20" s="38"/>
      <c r="E20" s="38"/>
      <c r="F20" s="39"/>
      <c r="G20" s="39"/>
      <c r="H20" s="39"/>
      <c r="I20" s="38">
        <v>55000</v>
      </c>
      <c r="J20" s="39"/>
      <c r="K20" s="39">
        <v>160000</v>
      </c>
      <c r="L20" s="39"/>
      <c r="M20" s="39"/>
      <c r="N20" s="39"/>
      <c r="O20" s="39"/>
      <c r="P20" s="39"/>
      <c r="Q20" s="39">
        <v>40000</v>
      </c>
      <c r="R20" s="39"/>
      <c r="S20" s="39"/>
      <c r="T20" s="39"/>
      <c r="U20" s="39"/>
      <c r="V20" s="39"/>
      <c r="W20" s="39"/>
      <c r="X20" s="41"/>
      <c r="Y20" s="41"/>
      <c r="Z20" s="39"/>
    </row>
    <row r="21" spans="1:26" ht="14.25" customHeight="1">
      <c r="A21" s="10" t="s">
        <v>14</v>
      </c>
      <c r="B21" s="4"/>
      <c r="C21" s="4"/>
      <c r="D21" s="4"/>
      <c r="E21" s="4"/>
      <c r="F21" s="12"/>
      <c r="G21" s="4"/>
      <c r="H21" s="4"/>
      <c r="I21" s="4"/>
      <c r="J21" s="4"/>
      <c r="K21" s="12"/>
      <c r="L21" s="4">
        <v>1400000</v>
      </c>
      <c r="M21" s="16"/>
      <c r="N21" s="4"/>
      <c r="O21" s="4"/>
      <c r="P21" s="12"/>
      <c r="Q21" s="4">
        <v>1700000</v>
      </c>
      <c r="R21" s="4"/>
      <c r="S21" s="4"/>
      <c r="T21" s="4"/>
      <c r="U21" s="12"/>
      <c r="V21" s="4"/>
      <c r="W21" s="4"/>
      <c r="X21" s="4"/>
      <c r="Y21" s="4"/>
      <c r="Z21" s="12"/>
    </row>
    <row r="22" spans="1:26" ht="14.25" customHeight="1">
      <c r="A22" s="40" t="s">
        <v>15</v>
      </c>
      <c r="B22" s="39"/>
      <c r="C22" s="39"/>
      <c r="D22" s="38"/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4.25" customHeight="1">
      <c r="A23" s="10" t="s">
        <v>16</v>
      </c>
      <c r="B23" s="4"/>
      <c r="C23" s="4"/>
      <c r="D23" s="4"/>
      <c r="E23" s="11"/>
      <c r="F23" s="12"/>
      <c r="G23" s="4"/>
      <c r="H23" s="4"/>
      <c r="I23" s="4">
        <v>50000</v>
      </c>
      <c r="J23" s="4"/>
      <c r="K23" s="12"/>
      <c r="L23" s="4">
        <v>50000</v>
      </c>
      <c r="M23" s="4"/>
      <c r="N23" s="4"/>
      <c r="O23" s="4"/>
      <c r="P23" s="12"/>
      <c r="Q23" s="4"/>
      <c r="R23" s="4"/>
      <c r="S23" s="4">
        <v>50000</v>
      </c>
      <c r="T23" s="14"/>
      <c r="U23" s="12"/>
      <c r="V23" s="14"/>
      <c r="W23" s="4"/>
      <c r="X23" s="4"/>
      <c r="Y23" s="14"/>
      <c r="Z23" s="12"/>
    </row>
    <row r="24" spans="1:26" ht="14.25" customHeight="1">
      <c r="A24" s="40" t="s">
        <v>17</v>
      </c>
      <c r="B24" s="39"/>
      <c r="C24" s="39"/>
      <c r="D24" s="39"/>
      <c r="E24" s="39"/>
      <c r="F24" s="39"/>
      <c r="G24" s="39"/>
      <c r="H24" s="39"/>
      <c r="I24" s="39">
        <v>80000</v>
      </c>
      <c r="J24" s="39" t="s">
        <v>53</v>
      </c>
      <c r="K24" s="39"/>
      <c r="L24" s="39">
        <v>220000</v>
      </c>
      <c r="M24" s="41"/>
      <c r="N24" s="39"/>
      <c r="O24" s="41"/>
      <c r="P24" s="39"/>
      <c r="Q24" s="41"/>
      <c r="R24" s="41"/>
      <c r="S24" s="39">
        <v>80000</v>
      </c>
      <c r="T24" s="39"/>
      <c r="U24" s="39"/>
      <c r="V24" s="39"/>
      <c r="W24" s="39"/>
      <c r="X24" s="39"/>
      <c r="Y24" s="39"/>
      <c r="Z24" s="39"/>
    </row>
    <row r="25" spans="1:26" ht="14.25" customHeight="1">
      <c r="A25" s="10" t="s">
        <v>18</v>
      </c>
      <c r="B25" s="4"/>
      <c r="C25" s="4"/>
      <c r="D25" s="11"/>
      <c r="E25" s="11"/>
      <c r="F25" s="12"/>
      <c r="G25" s="4"/>
      <c r="H25" s="4"/>
      <c r="I25" s="4"/>
      <c r="J25" s="16"/>
      <c r="K25" s="12"/>
      <c r="L25" s="4">
        <v>75000</v>
      </c>
      <c r="M25" s="16"/>
      <c r="N25" s="4"/>
      <c r="O25" s="4"/>
      <c r="P25" s="12"/>
      <c r="Q25" s="4"/>
      <c r="R25" s="4"/>
      <c r="S25" s="4"/>
      <c r="T25" s="14"/>
      <c r="U25" s="12"/>
      <c r="V25" s="4"/>
      <c r="W25" s="4"/>
      <c r="X25" s="4"/>
      <c r="Y25" s="14"/>
      <c r="Z25" s="12"/>
    </row>
    <row r="26" spans="1:26" ht="14.25" customHeight="1">
      <c r="A26" s="40" t="s">
        <v>19</v>
      </c>
      <c r="B26" s="39"/>
      <c r="C26" s="41"/>
      <c r="D26" s="38"/>
      <c r="E26" s="38"/>
      <c r="F26" s="39"/>
      <c r="G26" s="42"/>
      <c r="H26" s="42"/>
      <c r="I26" s="42"/>
      <c r="J26" s="42"/>
      <c r="K26" s="39"/>
      <c r="L26" s="42"/>
      <c r="M26" s="42"/>
      <c r="N26" s="42"/>
      <c r="O26" s="42"/>
      <c r="P26" s="39"/>
      <c r="Q26" s="39"/>
      <c r="R26" s="39"/>
      <c r="S26" s="39"/>
      <c r="T26" s="41"/>
      <c r="U26" s="39"/>
      <c r="V26" s="39"/>
      <c r="W26" s="41"/>
      <c r="X26" s="41"/>
      <c r="Y26" s="41"/>
      <c r="Z26" s="39"/>
    </row>
    <row r="27" spans="1:26" ht="14.25" customHeight="1">
      <c r="A27" s="10" t="s">
        <v>20</v>
      </c>
      <c r="B27" s="4"/>
      <c r="C27" s="14"/>
      <c r="D27" s="11"/>
      <c r="E27" s="11"/>
      <c r="F27" s="12"/>
      <c r="G27" s="4"/>
      <c r="H27" s="4"/>
      <c r="I27" s="4"/>
      <c r="J27" s="16"/>
      <c r="K27" s="12"/>
      <c r="L27" s="16"/>
      <c r="M27" s="16"/>
      <c r="N27" s="4"/>
      <c r="O27" s="4"/>
      <c r="P27" s="12"/>
      <c r="Q27" s="4"/>
      <c r="R27" s="4"/>
      <c r="S27" s="4"/>
      <c r="T27" s="14"/>
      <c r="U27" s="12"/>
      <c r="V27" s="4"/>
      <c r="W27" s="14"/>
      <c r="X27" s="14"/>
      <c r="Y27" s="14"/>
      <c r="Z27" s="12"/>
    </row>
    <row r="28" spans="1:26" ht="14.25" customHeight="1">
      <c r="A28" s="40" t="s">
        <v>21</v>
      </c>
      <c r="B28" s="41"/>
      <c r="C28" s="39"/>
      <c r="D28" s="41"/>
      <c r="E28" s="39"/>
      <c r="F28" s="39"/>
      <c r="G28" s="39"/>
      <c r="H28" s="39"/>
      <c r="I28" s="39">
        <v>135000</v>
      </c>
      <c r="J28" s="39">
        <v>1350000</v>
      </c>
      <c r="K28" s="39"/>
      <c r="L28" s="39"/>
      <c r="M28" s="39"/>
      <c r="N28" s="39"/>
      <c r="O28" s="39">
        <v>135000</v>
      </c>
      <c r="P28" s="39"/>
      <c r="Q28" s="39"/>
      <c r="R28" s="39"/>
      <c r="S28" s="39">
        <v>135000</v>
      </c>
      <c r="T28" s="39"/>
      <c r="U28" s="39"/>
      <c r="V28" s="41"/>
      <c r="W28" s="39"/>
      <c r="X28" s="39"/>
      <c r="Y28" s="39"/>
      <c r="Z28" s="39"/>
    </row>
    <row r="29" spans="1:26" ht="14.25" customHeight="1">
      <c r="A29" s="10" t="s">
        <v>22</v>
      </c>
      <c r="B29" s="4"/>
      <c r="C29" s="14"/>
      <c r="D29" s="11"/>
      <c r="E29" s="14"/>
      <c r="F29" s="12">
        <v>185000</v>
      </c>
      <c r="G29" s="14"/>
      <c r="H29" s="14"/>
      <c r="I29" s="4"/>
      <c r="J29" s="14"/>
      <c r="K29" s="12"/>
      <c r="L29" s="14"/>
      <c r="M29" s="14"/>
      <c r="N29" s="14"/>
      <c r="O29" s="4"/>
      <c r="P29" s="12"/>
      <c r="Q29" s="4"/>
      <c r="R29" s="4"/>
      <c r="S29" s="4"/>
      <c r="T29" s="14"/>
      <c r="U29" s="12"/>
      <c r="V29" s="4"/>
      <c r="W29" s="14"/>
      <c r="X29" s="16"/>
      <c r="Y29" s="16"/>
      <c r="Z29" s="12"/>
    </row>
    <row r="30" spans="1:26" ht="14.25" customHeight="1">
      <c r="A30" s="40" t="s">
        <v>23</v>
      </c>
      <c r="B30" s="39"/>
      <c r="C30" s="39"/>
      <c r="D30" s="38"/>
      <c r="E30" s="41"/>
      <c r="F30" s="39"/>
      <c r="G30" s="41"/>
      <c r="H30" s="41">
        <v>9000</v>
      </c>
      <c r="I30" s="41"/>
      <c r="J30" s="42"/>
      <c r="K30" s="39">
        <v>60000</v>
      </c>
      <c r="L30" s="39">
        <v>20000</v>
      </c>
      <c r="M30" s="41"/>
      <c r="N30" s="41"/>
      <c r="O30" s="39"/>
      <c r="P30" s="39"/>
      <c r="Q30" s="39"/>
      <c r="R30" s="39"/>
      <c r="S30" s="39"/>
      <c r="T30" s="39"/>
      <c r="U30" s="39"/>
      <c r="V30" s="39"/>
      <c r="W30" s="39"/>
      <c r="X30" s="41"/>
      <c r="Y30" s="41"/>
      <c r="Z30" s="39"/>
    </row>
    <row r="31" spans="1:26" ht="14.25" customHeight="1">
      <c r="A31" s="47" t="s">
        <v>43</v>
      </c>
      <c r="B31" s="4"/>
      <c r="C31" s="4"/>
      <c r="D31" s="11"/>
      <c r="E31" s="11"/>
      <c r="F31" s="12"/>
      <c r="G31" s="4"/>
      <c r="H31" s="4"/>
      <c r="I31" s="4"/>
      <c r="J31" s="4"/>
      <c r="K31" s="12"/>
      <c r="L31" s="4"/>
      <c r="M31" s="4"/>
      <c r="N31" s="4"/>
      <c r="O31" s="4"/>
      <c r="P31" s="12"/>
      <c r="Q31" s="4"/>
      <c r="R31" s="4"/>
      <c r="S31" s="4"/>
      <c r="T31" s="4"/>
      <c r="U31" s="12"/>
      <c r="V31" s="4"/>
      <c r="W31" s="4"/>
      <c r="X31" s="14"/>
      <c r="Y31" s="14"/>
      <c r="Z31" s="12"/>
    </row>
    <row r="32" spans="1:26" s="22" customFormat="1" ht="14.25" customHeight="1">
      <c r="A32" s="48" t="s">
        <v>25</v>
      </c>
      <c r="B32" s="49">
        <f>SUM(B9:B31)</f>
        <v>0</v>
      </c>
      <c r="C32" s="49">
        <f t="shared" ref="C32:Z32" si="0">SUM(C9:C31)</f>
        <v>0</v>
      </c>
      <c r="D32" s="49">
        <f t="shared" si="0"/>
        <v>0</v>
      </c>
      <c r="E32" s="49">
        <f t="shared" si="0"/>
        <v>0</v>
      </c>
      <c r="F32" s="49">
        <f t="shared" si="0"/>
        <v>259313.91</v>
      </c>
      <c r="G32" s="49">
        <f>SUM(G9:G31)</f>
        <v>76363.39</v>
      </c>
      <c r="H32" s="49">
        <f t="shared" si="0"/>
        <v>9000</v>
      </c>
      <c r="I32" s="49">
        <f t="shared" si="0"/>
        <v>342500</v>
      </c>
      <c r="J32" s="49">
        <f t="shared" si="0"/>
        <v>1350000</v>
      </c>
      <c r="K32" s="49">
        <f t="shared" si="0"/>
        <v>276190.7</v>
      </c>
      <c r="L32" s="49">
        <f>SUM(L9:L31)</f>
        <v>1789000</v>
      </c>
      <c r="M32" s="49">
        <f t="shared" si="0"/>
        <v>0</v>
      </c>
      <c r="N32" s="49">
        <f t="shared" si="0"/>
        <v>31126.86</v>
      </c>
      <c r="O32" s="49">
        <f t="shared" si="0"/>
        <v>135000</v>
      </c>
      <c r="P32" s="49">
        <f t="shared" si="0"/>
        <v>16974.14</v>
      </c>
      <c r="Q32" s="49">
        <f>SUM(Q9:Q31)</f>
        <v>1810899.21</v>
      </c>
      <c r="R32" s="49">
        <f>SUM(R9:R31)</f>
        <v>0</v>
      </c>
      <c r="S32" s="49">
        <f>SUM(S9:S31)</f>
        <v>267500</v>
      </c>
      <c r="T32" s="49">
        <f>SUM(T9:T31)</f>
        <v>0</v>
      </c>
      <c r="U32" s="49">
        <f>SUM(U9:U31)</f>
        <v>0</v>
      </c>
      <c r="V32" s="49">
        <f t="shared" si="0"/>
        <v>5020</v>
      </c>
      <c r="W32" s="49">
        <f t="shared" si="0"/>
        <v>0</v>
      </c>
      <c r="X32" s="49">
        <f t="shared" si="0"/>
        <v>64162.76</v>
      </c>
      <c r="Y32" s="49">
        <f t="shared" si="0"/>
        <v>0</v>
      </c>
      <c r="Z32" s="49">
        <f t="shared" si="0"/>
        <v>31600</v>
      </c>
    </row>
    <row r="33" spans="1:26" ht="21.75" customHeight="1">
      <c r="A33" s="50" t="s">
        <v>26</v>
      </c>
      <c r="B33" s="69">
        <f>SUM(B32:F32)</f>
        <v>259313.91</v>
      </c>
      <c r="C33" s="69"/>
      <c r="D33" s="69"/>
      <c r="E33" s="69"/>
      <c r="F33" s="69"/>
      <c r="G33" s="69">
        <f>+G32+H32+I32+J32+K32</f>
        <v>2054054.09</v>
      </c>
      <c r="H33" s="69"/>
      <c r="I33" s="69"/>
      <c r="J33" s="69"/>
      <c r="K33" s="69"/>
      <c r="L33" s="69">
        <f>+L32+M32+N32+O32+P32</f>
        <v>1972101</v>
      </c>
      <c r="M33" s="69"/>
      <c r="N33" s="69"/>
      <c r="O33" s="69"/>
      <c r="P33" s="69"/>
      <c r="Q33" s="69">
        <f>+Q32+R32+S32+T32+U32</f>
        <v>2078399.21</v>
      </c>
      <c r="R33" s="69"/>
      <c r="S33" s="69"/>
      <c r="T33" s="69"/>
      <c r="U33" s="69"/>
      <c r="V33" s="69">
        <f>+V32+W32+X32+Y32+Z32</f>
        <v>100782.76000000001</v>
      </c>
      <c r="W33" s="69"/>
      <c r="X33" s="69"/>
      <c r="Y33" s="69"/>
      <c r="Z33" s="69"/>
    </row>
    <row r="34" spans="1:26" ht="21.75" hidden="1" customHeight="1" thickTop="1" thickBot="1">
      <c r="A34" s="43" t="s">
        <v>27</v>
      </c>
      <c r="B34" s="25"/>
      <c r="C34" s="25"/>
      <c r="D34" s="25"/>
      <c r="E34" s="25"/>
      <c r="F34" s="26"/>
      <c r="G34" s="25"/>
      <c r="H34" s="25"/>
      <c r="I34" s="25"/>
      <c r="J34" s="25"/>
      <c r="K34" s="26"/>
      <c r="L34" s="25"/>
      <c r="M34" s="25"/>
      <c r="N34" s="25"/>
      <c r="O34" s="25"/>
      <c r="P34" s="26"/>
      <c r="Q34" s="25"/>
      <c r="R34" s="25"/>
      <c r="S34" s="25"/>
      <c r="T34" s="25"/>
      <c r="U34" s="26"/>
      <c r="V34" s="25"/>
      <c r="W34" s="25"/>
      <c r="X34" s="25"/>
      <c r="Y34" s="25"/>
      <c r="Z34" s="25"/>
    </row>
    <row r="35" spans="1:26" ht="15" hidden="1" thickTop="1">
      <c r="A35" s="27">
        <f>+B33+G33+L33+Q33</f>
        <v>6363868.21</v>
      </c>
      <c r="B35" s="25"/>
      <c r="C35" s="25"/>
      <c r="D35" s="25"/>
      <c r="E35" s="25"/>
      <c r="F35" s="26"/>
      <c r="G35" s="25"/>
      <c r="H35" s="25"/>
      <c r="I35" s="25"/>
      <c r="J35" s="25"/>
      <c r="K35" s="28"/>
      <c r="L35" s="25"/>
      <c r="M35" s="25"/>
      <c r="N35" s="25"/>
      <c r="O35" s="25"/>
      <c r="P35" s="26"/>
      <c r="Q35" s="25"/>
      <c r="R35" s="25"/>
      <c r="S35" s="25"/>
      <c r="T35" s="25"/>
      <c r="U35" s="26"/>
      <c r="V35" s="25"/>
      <c r="W35" s="25"/>
      <c r="X35" s="25"/>
      <c r="Y35" s="25"/>
      <c r="Z35" s="25"/>
    </row>
    <row r="37" spans="1:26">
      <c r="A37" s="29"/>
    </row>
    <row r="43" spans="1:26">
      <c r="T43" s="35"/>
    </row>
    <row r="44" spans="1:26">
      <c r="T44" s="35"/>
    </row>
  </sheetData>
  <mergeCells count="17">
    <mergeCell ref="B33:F33"/>
    <mergeCell ref="G33:K33"/>
    <mergeCell ref="L33:P33"/>
    <mergeCell ref="Q33:U33"/>
    <mergeCell ref="V33:Z33"/>
    <mergeCell ref="V5:Z7"/>
    <mergeCell ref="A1:A4"/>
    <mergeCell ref="B1:X4"/>
    <mergeCell ref="A5:A7"/>
    <mergeCell ref="B5:F7"/>
    <mergeCell ref="G5:K7"/>
    <mergeCell ref="L5:P7"/>
    <mergeCell ref="Q5:U7"/>
    <mergeCell ref="Y4:Z4"/>
    <mergeCell ref="Y3:Z3"/>
    <mergeCell ref="Y1:Y2"/>
    <mergeCell ref="Z1:Z2"/>
  </mergeCells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&amp;LQuality Service&amp;C&amp;Pde&amp;N&amp;RF1PNO-CYA-04.00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F1PNO-CYA-04.01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Mendoza</dc:creator>
  <cp:lastModifiedBy>Sistemas</cp:lastModifiedBy>
  <cp:lastPrinted>2024-09-27T23:12:24Z</cp:lastPrinted>
  <dcterms:created xsi:type="dcterms:W3CDTF">2024-01-15T15:19:35Z</dcterms:created>
  <dcterms:modified xsi:type="dcterms:W3CDTF">2025-06-23T16:14:54Z</dcterms:modified>
</cp:coreProperties>
</file>